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activeX/activeX9.xml" ContentType="application/vnd.ms-office.activeX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activeX/activeX5.xml" ContentType="application/vnd.ms-office.activeX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activeX/activeX11.xml" ContentType="application/vnd.ms-office.activeX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activeX/activeX10.xml" ContentType="application/vnd.ms-office.activeX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activeX/activeX8.xml" ContentType="application/vnd.ms-office.activeX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activeX/activeX6.xml" ContentType="application/vnd.ms-office.activeX+xml"/>
  <Default Extension="emf" ContentType="image/x-emf"/>
  <Override PartName="/xl/drawings/drawing5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codeName="ThisWorkbook" defaultThemeVersion="124226"/>
  <bookViews>
    <workbookView xWindow="0" yWindow="0" windowWidth="6228" windowHeight="1860" tabRatio="876" firstSheet="2" activeTab="4"/>
  </bookViews>
  <sheets>
    <sheet name="GEntry" sheetId="1" state="hidden" r:id="rId1"/>
    <sheet name="FWise" sheetId="2" state="hidden" r:id="rId2"/>
    <sheet name="Forecast" sheetId="3" r:id="rId3"/>
    <sheet name="YesterdayGen" sheetId="15" r:id="rId4"/>
    <sheet name="P1" sheetId="11" r:id="rId5"/>
    <sheet name="Ch" sheetId="4" state="hidden" r:id="rId6"/>
    <sheet name="PM" sheetId="5" state="hidden" r:id="rId7"/>
    <sheet name="DGFI" sheetId="6" state="hidden" r:id="rId8"/>
    <sheet name="P2" sheetId="12" r:id="rId9"/>
    <sheet name="P3" sheetId="13" r:id="rId10"/>
    <sheet name="Volt" sheetId="14" r:id="rId11"/>
    <sheet name="En-Curve" sheetId="17" r:id="rId12"/>
    <sheet name="L-Curve" sheetId="16" r:id="rId13"/>
    <sheet name="Generation" sheetId="7" r:id="rId14"/>
    <sheet name="EvReport" sheetId="8" state="hidden" r:id="rId15"/>
    <sheet name="EvBangla" sheetId="9" state="hidden" r:id="rId16"/>
    <sheet name="EWIC" sheetId="10" state="hidden" r:id="rId17"/>
    <sheet name="SMS" sheetId="18" state="hidden" r:id="rId18"/>
    <sheet name="NSI Reading" sheetId="19" state="hidden" r:id="rId19"/>
    <sheet name="Sheet1" sheetId="20" state="hidden" r:id="rId20"/>
    <sheet name="P-Sum" sheetId="21" state="hidden" r:id="rId21"/>
    <sheet name="YesterdayFWise" sheetId="22" state="hidden" r:id="rId22"/>
    <sheet name="Master" sheetId="23" state="hidden" r:id="rId23"/>
    <sheet name="Demand" sheetId="24" state="hidden" r:id="rId24"/>
    <sheet name="Sheet2" sheetId="25" state="hidden" r:id="rId25"/>
  </sheets>
  <functionGroups/>
  <externalReferences>
    <externalReference r:id="rId26"/>
  </externalReferences>
  <definedNames>
    <definedName name="Evening" localSheetId="18">[1]GEntry!$B$18:$DJ$31,[1]GEntry!$DL$18:$FN$31</definedName>
    <definedName name="Evening">GEntry!$DG$17:$FK$30,GEntry!$B$17:$DE$30</definedName>
    <definedName name="KHW">GEntry!$FM$30</definedName>
    <definedName name="Morning">[1]GEntry!$DL$5:$FN$11,[1]GEntry!$B$5:$DJ$11</definedName>
    <definedName name="_xlnm.Print_Area" localSheetId="5">Ch!$A$1:$J$59</definedName>
    <definedName name="_xlnm.Print_Area" localSheetId="23">Demand!$B$9:$G$25</definedName>
    <definedName name="_xlnm.Print_Area" localSheetId="7">DGFI!$A$1:$H$37</definedName>
    <definedName name="_xlnm.Print_Area" localSheetId="11">'En-Curve'!$N$1:$Y$62</definedName>
    <definedName name="_xlnm.Print_Area" localSheetId="15">EvBangla!$A$1:$L$33</definedName>
    <definedName name="_xlnm.Print_Area" localSheetId="14">EvReport!$B$4:$L$178</definedName>
    <definedName name="_xlnm.Print_Area" localSheetId="2">Forecast!$B$1:$R$194</definedName>
    <definedName name="_xlnm.Print_Area" localSheetId="1">FWise!$B$1:$L$35</definedName>
    <definedName name="_xlnm.Print_Area" localSheetId="13">Generation!$A$1:$AC$171</definedName>
    <definedName name="_xlnm.Print_Area" localSheetId="0">GEntry!$A$2:$FM$30</definedName>
    <definedName name="_xlnm.Print_Area" localSheetId="12">'L-Curve'!$H$3:$Q$45</definedName>
    <definedName name="_xlnm.Print_Area" localSheetId="22">Master!$A$3:$ES$40</definedName>
    <definedName name="_xlnm.Print_Area" localSheetId="18">'NSI Reading'!$D$1:$F$23</definedName>
    <definedName name="_xlnm.Print_Area" localSheetId="4">'P1'!$A$1:$I$113</definedName>
    <definedName name="_xlnm.Print_Area" localSheetId="8">'P2'!$B$2:$J$162</definedName>
    <definedName name="_xlnm.Print_Area" localSheetId="9">'P3'!$A$1:$J$74</definedName>
    <definedName name="_xlnm.Print_Area" localSheetId="6">PM!$A$1:$G$22</definedName>
    <definedName name="_xlnm.Print_Area" localSheetId="20">'P-Sum'!$A$1:$G$28</definedName>
    <definedName name="_xlnm.Print_Area" localSheetId="10">Volt!$A$2:$J$92</definedName>
    <definedName name="_xlnm.Print_Area" localSheetId="21">YesterdayFWise!$B$1:$L$33</definedName>
    <definedName name="_xlnm.Print_Area" localSheetId="3">YesterdayGen!$A$1:$GH$46</definedName>
    <definedName name="_xlnm.Print_Titles" localSheetId="14">EvReport!$7:$8</definedName>
    <definedName name="_xlnm.Print_Titles" localSheetId="2">Forecast!$4:$8</definedName>
    <definedName name="_xlnm.Print_Titles" localSheetId="8">'P2'!$5:$8</definedName>
    <definedName name="Seven2Thirteen">[1]GEntry!$B$11:$DJ$17,[1]GEntry!$DL$11:$FN$17</definedName>
    <definedName name="Solar">GEntry!$CU$15</definedName>
    <definedName name="Z_23F4DC00_BC97_4745_AA5C_F05D469CB1EF_.wvu.Cols" localSheetId="5" hidden="1">Ch!$B:$B,Ch!$L:$N</definedName>
    <definedName name="Z_23F4DC00_BC97_4745_AA5C_F05D469CB1EF_.wvu.Cols" localSheetId="13" hidden="1">Generation!$U:$U</definedName>
    <definedName name="Z_23F4DC00_BC97_4745_AA5C_F05D469CB1EF_.wvu.PrintArea" localSheetId="5" hidden="1">Ch!$A$1:$J$59</definedName>
    <definedName name="Z_23F4DC00_BC97_4745_AA5C_F05D469CB1EF_.wvu.PrintArea" localSheetId="23" hidden="1">Demand!$B$9:$G$25</definedName>
    <definedName name="Z_23F4DC00_BC97_4745_AA5C_F05D469CB1EF_.wvu.PrintArea" localSheetId="7" hidden="1">DGFI!$A$1:$H$37</definedName>
    <definedName name="Z_23F4DC00_BC97_4745_AA5C_F05D469CB1EF_.wvu.PrintArea" localSheetId="11" hidden="1">'En-Curve'!$M$1:$Y$69</definedName>
    <definedName name="Z_23F4DC00_BC97_4745_AA5C_F05D469CB1EF_.wvu.PrintArea" localSheetId="15" hidden="1">EvBangla!$A$1:$L$33</definedName>
    <definedName name="Z_23F4DC00_BC97_4745_AA5C_F05D469CB1EF_.wvu.PrintArea" localSheetId="14" hidden="1">EvReport!$B$4:$L$178</definedName>
    <definedName name="Z_23F4DC00_BC97_4745_AA5C_F05D469CB1EF_.wvu.PrintArea" localSheetId="2" hidden="1">Forecast!$B$1:$R$194</definedName>
    <definedName name="Z_23F4DC00_BC97_4745_AA5C_F05D469CB1EF_.wvu.PrintArea" localSheetId="1" hidden="1">FWise!$B$1:$L$33</definedName>
    <definedName name="Z_23F4DC00_BC97_4745_AA5C_F05D469CB1EF_.wvu.PrintArea" localSheetId="13" hidden="1">Generation!$A$1:$AC$167</definedName>
    <definedName name="Z_23F4DC00_BC97_4745_AA5C_F05D469CB1EF_.wvu.PrintArea" localSheetId="0" hidden="1">GEntry!$A$2:$FM$30</definedName>
    <definedName name="Z_23F4DC00_BC97_4745_AA5C_F05D469CB1EF_.wvu.PrintArea" localSheetId="12" hidden="1">'L-Curve'!$H$2:$R$48</definedName>
    <definedName name="Z_23F4DC00_BC97_4745_AA5C_F05D469CB1EF_.wvu.PrintArea" localSheetId="22" hidden="1">Master!$A$3:$ES$40</definedName>
    <definedName name="Z_23F4DC00_BC97_4745_AA5C_F05D469CB1EF_.wvu.PrintArea" localSheetId="18" hidden="1">'NSI Reading'!$D$1:$F$23</definedName>
    <definedName name="Z_23F4DC00_BC97_4745_AA5C_F05D469CB1EF_.wvu.PrintArea" localSheetId="4" hidden="1">'P1'!$A$1:$I$109</definedName>
    <definedName name="Z_23F4DC00_BC97_4745_AA5C_F05D469CB1EF_.wvu.PrintArea" localSheetId="8" hidden="1">'P2'!$B$2:$J$162</definedName>
    <definedName name="Z_23F4DC00_BC97_4745_AA5C_F05D469CB1EF_.wvu.PrintArea" localSheetId="9" hidden="1">'P3'!$A$1:$J$74</definedName>
    <definedName name="Z_23F4DC00_BC97_4745_AA5C_F05D469CB1EF_.wvu.PrintArea" localSheetId="6" hidden="1">PM!$A$1:$G$22</definedName>
    <definedName name="Z_23F4DC00_BC97_4745_AA5C_F05D469CB1EF_.wvu.PrintArea" localSheetId="20" hidden="1">'P-Sum'!$A$1:$G$28</definedName>
    <definedName name="Z_23F4DC00_BC97_4745_AA5C_F05D469CB1EF_.wvu.PrintArea" localSheetId="17" hidden="1">SMS!$D$33</definedName>
    <definedName name="Z_23F4DC00_BC97_4745_AA5C_F05D469CB1EF_.wvu.PrintArea" localSheetId="10" hidden="1">Volt!$A$2:$J$92</definedName>
    <definedName name="Z_23F4DC00_BC97_4745_AA5C_F05D469CB1EF_.wvu.PrintArea" localSheetId="21" hidden="1">YesterdayFWise!$B$1:$L$33</definedName>
    <definedName name="Z_23F4DC00_BC97_4745_AA5C_F05D469CB1EF_.wvu.PrintArea" localSheetId="3" hidden="1">YesterdayGen!$A$1:$FD$81</definedName>
    <definedName name="Z_23F4DC00_BC97_4745_AA5C_F05D469CB1EF_.wvu.PrintTitles" localSheetId="14" hidden="1">EvReport!$7:$8</definedName>
    <definedName name="Z_23F4DC00_BC97_4745_AA5C_F05D469CB1EF_.wvu.PrintTitles" localSheetId="2" hidden="1">Forecast!$4:$8</definedName>
    <definedName name="Z_23F4DC00_BC97_4745_AA5C_F05D469CB1EF_.wvu.PrintTitles" localSheetId="8" hidden="1">'P2'!$5:$8</definedName>
    <definedName name="Z_23F4DC00_BC97_4745_AA5C_F05D469CB1EF_.wvu.Rows" localSheetId="1" hidden="1">FWise!$24:$24</definedName>
    <definedName name="Z_23F4DC00_BC97_4745_AA5C_F05D469CB1EF_.wvu.Rows" localSheetId="22" hidden="1">Master!$32:$32</definedName>
    <definedName name="Z_23F4DC00_BC97_4745_AA5C_F05D469CB1EF_.wvu.Rows" localSheetId="21" hidden="1">YesterdayFWise!$24:$24</definedName>
    <definedName name="Z_23F4DC00_BC97_4745_AA5C_F05D469CB1EF_.wvu.Rows" localSheetId="3" hidden="1">YesterdayGen!$23:$23</definedName>
    <definedName name="Z_4593F3EE_0998_4E0E_994A_E02D6BAF3A4B_.wvu.Cols" localSheetId="5" hidden="1">Ch!$B:$B,Ch!$L:$N</definedName>
    <definedName name="Z_4593F3EE_0998_4E0E_994A_E02D6BAF3A4B_.wvu.Cols" localSheetId="13" hidden="1">Generation!$U:$U</definedName>
    <definedName name="Z_4593F3EE_0998_4E0E_994A_E02D6BAF3A4B_.wvu.PrintArea" localSheetId="5" hidden="1">Ch!$A$1:$J$59</definedName>
    <definedName name="Z_4593F3EE_0998_4E0E_994A_E02D6BAF3A4B_.wvu.PrintArea" localSheetId="23" hidden="1">Demand!$B$9:$G$25</definedName>
    <definedName name="Z_4593F3EE_0998_4E0E_994A_E02D6BAF3A4B_.wvu.PrintArea" localSheetId="7" hidden="1">DGFI!$A$1:$H$37</definedName>
    <definedName name="Z_4593F3EE_0998_4E0E_994A_E02D6BAF3A4B_.wvu.PrintArea" localSheetId="11" hidden="1">'En-Curve'!$M$1:$Y$69</definedName>
    <definedName name="Z_4593F3EE_0998_4E0E_994A_E02D6BAF3A4B_.wvu.PrintArea" localSheetId="15" hidden="1">EvBangla!$A$1:$L$33</definedName>
    <definedName name="Z_4593F3EE_0998_4E0E_994A_E02D6BAF3A4B_.wvu.PrintArea" localSheetId="14" hidden="1">EvReport!$B$4:$L$178</definedName>
    <definedName name="Z_4593F3EE_0998_4E0E_994A_E02D6BAF3A4B_.wvu.PrintArea" localSheetId="2" hidden="1">Forecast!$B$1:$R$194</definedName>
    <definedName name="Z_4593F3EE_0998_4E0E_994A_E02D6BAF3A4B_.wvu.PrintArea" localSheetId="1" hidden="1">FWise!$B$1:$L$33</definedName>
    <definedName name="Z_4593F3EE_0998_4E0E_994A_E02D6BAF3A4B_.wvu.PrintArea" localSheetId="13" hidden="1">Generation!$A$1:$AC$167</definedName>
    <definedName name="Z_4593F3EE_0998_4E0E_994A_E02D6BAF3A4B_.wvu.PrintArea" localSheetId="0" hidden="1">GEntry!$A$2:$FM$30</definedName>
    <definedName name="Z_4593F3EE_0998_4E0E_994A_E02D6BAF3A4B_.wvu.PrintArea" localSheetId="12" hidden="1">'L-Curve'!$H$2:$R$48</definedName>
    <definedName name="Z_4593F3EE_0998_4E0E_994A_E02D6BAF3A4B_.wvu.PrintArea" localSheetId="22" hidden="1">Master!$A$3:$ES$40</definedName>
    <definedName name="Z_4593F3EE_0998_4E0E_994A_E02D6BAF3A4B_.wvu.PrintArea" localSheetId="18" hidden="1">'NSI Reading'!$D$1:$F$23</definedName>
    <definedName name="Z_4593F3EE_0998_4E0E_994A_E02D6BAF3A4B_.wvu.PrintArea" localSheetId="4" hidden="1">'P1'!$A$1:$I$109</definedName>
    <definedName name="Z_4593F3EE_0998_4E0E_994A_E02D6BAF3A4B_.wvu.PrintArea" localSheetId="8" hidden="1">'P2'!$B$2:$J$162</definedName>
    <definedName name="Z_4593F3EE_0998_4E0E_994A_E02D6BAF3A4B_.wvu.PrintArea" localSheetId="9" hidden="1">'P3'!$A$1:$J$74</definedName>
    <definedName name="Z_4593F3EE_0998_4E0E_994A_E02D6BAF3A4B_.wvu.PrintArea" localSheetId="6" hidden="1">PM!$A$1:$G$22</definedName>
    <definedName name="Z_4593F3EE_0998_4E0E_994A_E02D6BAF3A4B_.wvu.PrintArea" localSheetId="20" hidden="1">'P-Sum'!$A$1:$G$28</definedName>
    <definedName name="Z_4593F3EE_0998_4E0E_994A_E02D6BAF3A4B_.wvu.PrintArea" localSheetId="10" hidden="1">Volt!$A$2:$J$92</definedName>
    <definedName name="Z_4593F3EE_0998_4E0E_994A_E02D6BAF3A4B_.wvu.PrintArea" localSheetId="21" hidden="1">YesterdayFWise!$B$1:$L$33</definedName>
    <definedName name="Z_4593F3EE_0998_4E0E_994A_E02D6BAF3A4B_.wvu.PrintArea" localSheetId="3" hidden="1">YesterdayGen!$A$1:$FD$81</definedName>
    <definedName name="Z_4593F3EE_0998_4E0E_994A_E02D6BAF3A4B_.wvu.PrintTitles" localSheetId="14" hidden="1">EvReport!$7:$8</definedName>
    <definedName name="Z_4593F3EE_0998_4E0E_994A_E02D6BAF3A4B_.wvu.PrintTitles" localSheetId="2" hidden="1">Forecast!$4:$8</definedName>
    <definedName name="Z_4593F3EE_0998_4E0E_994A_E02D6BAF3A4B_.wvu.PrintTitles" localSheetId="8" hidden="1">'P2'!$5:$8</definedName>
    <definedName name="Z_4593F3EE_0998_4E0E_994A_E02D6BAF3A4B_.wvu.Rows" localSheetId="1" hidden="1">FWise!$24:$24</definedName>
    <definedName name="Z_4593F3EE_0998_4E0E_994A_E02D6BAF3A4B_.wvu.Rows" localSheetId="22" hidden="1">Master!$32:$32</definedName>
    <definedName name="Z_4593F3EE_0998_4E0E_994A_E02D6BAF3A4B_.wvu.Rows" localSheetId="21" hidden="1">YesterdayFWise!$24:$24</definedName>
    <definedName name="Z_4593F3EE_0998_4E0E_994A_E02D6BAF3A4B_.wvu.Rows" localSheetId="3" hidden="1">YesterdayGen!$23:$23</definedName>
    <definedName name="Z_5A803268_F6C5_4035_B3E1_A94CB9AA8994_.wvu.Cols" localSheetId="5" hidden="1">Ch!$B:$B,Ch!$L:$N</definedName>
    <definedName name="Z_5A803268_F6C5_4035_B3E1_A94CB9AA8994_.wvu.Cols" localSheetId="13" hidden="1">Generation!$U:$U</definedName>
    <definedName name="Z_5A803268_F6C5_4035_B3E1_A94CB9AA8994_.wvu.PrintArea" localSheetId="5" hidden="1">Ch!$A$1:$J$59</definedName>
    <definedName name="Z_5A803268_F6C5_4035_B3E1_A94CB9AA8994_.wvu.PrintArea" localSheetId="23" hidden="1">Demand!$B$9:$G$25</definedName>
    <definedName name="Z_5A803268_F6C5_4035_B3E1_A94CB9AA8994_.wvu.PrintArea" localSheetId="7" hidden="1">DGFI!$A$1:$H$37</definedName>
    <definedName name="Z_5A803268_F6C5_4035_B3E1_A94CB9AA8994_.wvu.PrintArea" localSheetId="11" hidden="1">'En-Curve'!$M$1:$Y$69</definedName>
    <definedName name="Z_5A803268_F6C5_4035_B3E1_A94CB9AA8994_.wvu.PrintArea" localSheetId="15" hidden="1">EvBangla!$A$1:$L$33</definedName>
    <definedName name="Z_5A803268_F6C5_4035_B3E1_A94CB9AA8994_.wvu.PrintArea" localSheetId="14" hidden="1">EvReport!$B$4:$L$178</definedName>
    <definedName name="Z_5A803268_F6C5_4035_B3E1_A94CB9AA8994_.wvu.PrintArea" localSheetId="2" hidden="1">Forecast!$B$1:$R$194</definedName>
    <definedName name="Z_5A803268_F6C5_4035_B3E1_A94CB9AA8994_.wvu.PrintArea" localSheetId="1" hidden="1">FWise!$B$1:$L$33</definedName>
    <definedName name="Z_5A803268_F6C5_4035_B3E1_A94CB9AA8994_.wvu.PrintArea" localSheetId="13" hidden="1">Generation!$A$1:$AC$169</definedName>
    <definedName name="Z_5A803268_F6C5_4035_B3E1_A94CB9AA8994_.wvu.PrintArea" localSheetId="0" hidden="1">GEntry!$A$2:$FM$30</definedName>
    <definedName name="Z_5A803268_F6C5_4035_B3E1_A94CB9AA8994_.wvu.PrintArea" localSheetId="12" hidden="1">'L-Curve'!$H$2:$R$48</definedName>
    <definedName name="Z_5A803268_F6C5_4035_B3E1_A94CB9AA8994_.wvu.PrintArea" localSheetId="22" hidden="1">Master!$A$3:$ES$40</definedName>
    <definedName name="Z_5A803268_F6C5_4035_B3E1_A94CB9AA8994_.wvu.PrintArea" localSheetId="18" hidden="1">'NSI Reading'!$D$1:$F$23</definedName>
    <definedName name="Z_5A803268_F6C5_4035_B3E1_A94CB9AA8994_.wvu.PrintArea" localSheetId="4" hidden="1">'P1'!$A$1:$I$109</definedName>
    <definedName name="Z_5A803268_F6C5_4035_B3E1_A94CB9AA8994_.wvu.PrintArea" localSheetId="8" hidden="1">'P2'!$B$2:$J$162</definedName>
    <definedName name="Z_5A803268_F6C5_4035_B3E1_A94CB9AA8994_.wvu.PrintArea" localSheetId="9" hidden="1">'P3'!$A$1:$J$74</definedName>
    <definedName name="Z_5A803268_F6C5_4035_B3E1_A94CB9AA8994_.wvu.PrintArea" localSheetId="6" hidden="1">PM!$A$1:$G$22</definedName>
    <definedName name="Z_5A803268_F6C5_4035_B3E1_A94CB9AA8994_.wvu.PrintArea" localSheetId="20" hidden="1">'P-Sum'!$A$1:$G$28</definedName>
    <definedName name="Z_5A803268_F6C5_4035_B3E1_A94CB9AA8994_.wvu.PrintArea" localSheetId="10" hidden="1">Volt!$A$2:$J$92</definedName>
    <definedName name="Z_5A803268_F6C5_4035_B3E1_A94CB9AA8994_.wvu.PrintArea" localSheetId="21" hidden="1">YesterdayFWise!$B$1:$L$33</definedName>
    <definedName name="Z_5A803268_F6C5_4035_B3E1_A94CB9AA8994_.wvu.PrintArea" localSheetId="3" hidden="1">YesterdayGen!$A$1:$GH$46</definedName>
    <definedName name="Z_5A803268_F6C5_4035_B3E1_A94CB9AA8994_.wvu.PrintTitles" localSheetId="14" hidden="1">EvReport!$7:$8</definedName>
    <definedName name="Z_5A803268_F6C5_4035_B3E1_A94CB9AA8994_.wvu.PrintTitles" localSheetId="2" hidden="1">Forecast!$4:$8</definedName>
    <definedName name="Z_5A803268_F6C5_4035_B3E1_A94CB9AA8994_.wvu.PrintTitles" localSheetId="8" hidden="1">'P2'!$5:$8</definedName>
    <definedName name="Z_5A803268_F6C5_4035_B3E1_A94CB9AA8994_.wvu.Rows" localSheetId="1" hidden="1">FWise!$24:$24</definedName>
    <definedName name="Z_5A803268_F6C5_4035_B3E1_A94CB9AA8994_.wvu.Rows" localSheetId="0" hidden="1">GEntry!$22:$22</definedName>
    <definedName name="Z_5A803268_F6C5_4035_B3E1_A94CB9AA8994_.wvu.Rows" localSheetId="22" hidden="1">Master!$32:$32</definedName>
    <definedName name="Z_5A803268_F6C5_4035_B3E1_A94CB9AA8994_.wvu.Rows" localSheetId="21" hidden="1">YesterdayFWise!$24:$24</definedName>
    <definedName name="Z_5A803268_F6C5_4035_B3E1_A94CB9AA8994_.wvu.Rows" localSheetId="3" hidden="1">YesterdayGen!$23:$23</definedName>
    <definedName name="Z_7C71EF2A_5ADA_494C_8F58_DDA71753DD90_.wvu.Cols" localSheetId="5" hidden="1">Ch!$B:$B,Ch!$L:$N</definedName>
    <definedName name="Z_7C71EF2A_5ADA_494C_8F58_DDA71753DD90_.wvu.Cols" localSheetId="13" hidden="1">Generation!$U:$U</definedName>
    <definedName name="Z_7C71EF2A_5ADA_494C_8F58_DDA71753DD90_.wvu.Cols" localSheetId="4" hidden="1">'P1'!$J:$J</definedName>
    <definedName name="Z_7C71EF2A_5ADA_494C_8F58_DDA71753DD90_.wvu.PrintArea" localSheetId="5" hidden="1">Ch!$A$1:$J$59</definedName>
    <definedName name="Z_7C71EF2A_5ADA_494C_8F58_DDA71753DD90_.wvu.PrintArea" localSheetId="23" hidden="1">Demand!$B$9:$G$25</definedName>
    <definedName name="Z_7C71EF2A_5ADA_494C_8F58_DDA71753DD90_.wvu.PrintArea" localSheetId="7" hidden="1">DGFI!$A$1:$H$37</definedName>
    <definedName name="Z_7C71EF2A_5ADA_494C_8F58_DDA71753DD90_.wvu.PrintArea" localSheetId="11" hidden="1">'En-Curve'!$M$1:$Y$69</definedName>
    <definedName name="Z_7C71EF2A_5ADA_494C_8F58_DDA71753DD90_.wvu.PrintArea" localSheetId="15" hidden="1">EvBangla!$A$1:$L$33</definedName>
    <definedName name="Z_7C71EF2A_5ADA_494C_8F58_DDA71753DD90_.wvu.PrintArea" localSheetId="14" hidden="1">EvReport!$B$4:$L$178</definedName>
    <definedName name="Z_7C71EF2A_5ADA_494C_8F58_DDA71753DD90_.wvu.PrintArea" localSheetId="2" hidden="1">Forecast!$B$1:$R$194</definedName>
    <definedName name="Z_7C71EF2A_5ADA_494C_8F58_DDA71753DD90_.wvu.PrintArea" localSheetId="1" hidden="1">FWise!$B$2:$L$32</definedName>
    <definedName name="Z_7C71EF2A_5ADA_494C_8F58_DDA71753DD90_.wvu.PrintArea" localSheetId="13" hidden="1">Generation!$A$1:$AC$169</definedName>
    <definedName name="Z_7C71EF2A_5ADA_494C_8F58_DDA71753DD90_.wvu.PrintArea" localSheetId="0" hidden="1">GEntry!$A$2:$FM$30</definedName>
    <definedName name="Z_7C71EF2A_5ADA_494C_8F58_DDA71753DD90_.wvu.PrintArea" localSheetId="12" hidden="1">'L-Curve'!$H$2:$R$48</definedName>
    <definedName name="Z_7C71EF2A_5ADA_494C_8F58_DDA71753DD90_.wvu.PrintArea" localSheetId="22" hidden="1">Master!$A$3:$ES$40</definedName>
    <definedName name="Z_7C71EF2A_5ADA_494C_8F58_DDA71753DD90_.wvu.PrintArea" localSheetId="18" hidden="1">'NSI Reading'!$D$1:$F$23</definedName>
    <definedName name="Z_7C71EF2A_5ADA_494C_8F58_DDA71753DD90_.wvu.PrintArea" localSheetId="4" hidden="1">'P1'!$A$1:$I$113</definedName>
    <definedName name="Z_7C71EF2A_5ADA_494C_8F58_DDA71753DD90_.wvu.PrintArea" localSheetId="8" hidden="1">'P2'!$B$2:$J$162</definedName>
    <definedName name="Z_7C71EF2A_5ADA_494C_8F58_DDA71753DD90_.wvu.PrintArea" localSheetId="9" hidden="1">'P3'!$A$1:$J$74</definedName>
    <definedName name="Z_7C71EF2A_5ADA_494C_8F58_DDA71753DD90_.wvu.PrintArea" localSheetId="6" hidden="1">PM!$A$1:$G$22</definedName>
    <definedName name="Z_7C71EF2A_5ADA_494C_8F58_DDA71753DD90_.wvu.PrintArea" localSheetId="20" hidden="1">'P-Sum'!$A$1:$G$28</definedName>
    <definedName name="Z_7C71EF2A_5ADA_494C_8F58_DDA71753DD90_.wvu.PrintArea" localSheetId="10" hidden="1">Volt!$A$2:$J$92</definedName>
    <definedName name="Z_7C71EF2A_5ADA_494C_8F58_DDA71753DD90_.wvu.PrintArea" localSheetId="21" hidden="1">YesterdayFWise!$B$1:$L$33</definedName>
    <definedName name="Z_7C71EF2A_5ADA_494C_8F58_DDA71753DD90_.wvu.PrintArea" localSheetId="3" hidden="1">YesterdayGen!$A$1:$GH$46</definedName>
    <definedName name="Z_7C71EF2A_5ADA_494C_8F58_DDA71753DD90_.wvu.PrintTitles" localSheetId="14" hidden="1">EvReport!$7:$8</definedName>
    <definedName name="Z_7C71EF2A_5ADA_494C_8F58_DDA71753DD90_.wvu.PrintTitles" localSheetId="2" hidden="1">Forecast!$4:$8</definedName>
    <definedName name="Z_7C71EF2A_5ADA_494C_8F58_DDA71753DD90_.wvu.PrintTitles" localSheetId="8" hidden="1">'P2'!$5:$8</definedName>
    <definedName name="Z_7C71EF2A_5ADA_494C_8F58_DDA71753DD90_.wvu.Rows" localSheetId="1" hidden="1">FWise!$24:$24</definedName>
    <definedName name="Z_7C71EF2A_5ADA_494C_8F58_DDA71753DD90_.wvu.Rows" localSheetId="0" hidden="1">GEntry!$22:$22</definedName>
    <definedName name="Z_7C71EF2A_5ADA_494C_8F58_DDA71753DD90_.wvu.Rows" localSheetId="22" hidden="1">Master!$32:$32</definedName>
    <definedName name="Z_7C71EF2A_5ADA_494C_8F58_DDA71753DD90_.wvu.Rows" localSheetId="21" hidden="1">YesterdayFWise!$24:$24</definedName>
    <definedName name="Z_7C71EF2A_5ADA_494C_8F58_DDA71753DD90_.wvu.Rows" localSheetId="3" hidden="1">YesterdayGen!$23:$23</definedName>
    <definedName name="Z_B91C2E87_5EDA_40AE_AC27_0E2C17E803CE_.wvu.Cols" localSheetId="5" hidden="1">Ch!$B:$B,Ch!$L:$N</definedName>
    <definedName name="Z_B91C2E87_5EDA_40AE_AC27_0E2C17E803CE_.wvu.Cols" localSheetId="13" hidden="1">Generation!$U:$U</definedName>
    <definedName name="Z_B91C2E87_5EDA_40AE_AC27_0E2C17E803CE_.wvu.Cols" localSheetId="4" hidden="1">'P1'!$J:$J</definedName>
    <definedName name="Z_B91C2E87_5EDA_40AE_AC27_0E2C17E803CE_.wvu.PrintArea" localSheetId="5" hidden="1">Ch!$A$1:$J$59</definedName>
    <definedName name="Z_B91C2E87_5EDA_40AE_AC27_0E2C17E803CE_.wvu.PrintArea" localSheetId="23" hidden="1">Demand!$B$9:$G$25</definedName>
    <definedName name="Z_B91C2E87_5EDA_40AE_AC27_0E2C17E803CE_.wvu.PrintArea" localSheetId="7" hidden="1">DGFI!$A$1:$H$37</definedName>
    <definedName name="Z_B91C2E87_5EDA_40AE_AC27_0E2C17E803CE_.wvu.PrintArea" localSheetId="11" hidden="1">'En-Curve'!$N$1:$Y$62</definedName>
    <definedName name="Z_B91C2E87_5EDA_40AE_AC27_0E2C17E803CE_.wvu.PrintArea" localSheetId="15" hidden="1">EvBangla!$A$1:$L$33</definedName>
    <definedName name="Z_B91C2E87_5EDA_40AE_AC27_0E2C17E803CE_.wvu.PrintArea" localSheetId="14" hidden="1">EvReport!$B$4:$L$178</definedName>
    <definedName name="Z_B91C2E87_5EDA_40AE_AC27_0E2C17E803CE_.wvu.PrintArea" localSheetId="2" hidden="1">Forecast!$B$1:$R$194</definedName>
    <definedName name="Z_B91C2E87_5EDA_40AE_AC27_0E2C17E803CE_.wvu.PrintArea" localSheetId="1" hidden="1">FWise!$B$1:$L$35</definedName>
    <definedName name="Z_B91C2E87_5EDA_40AE_AC27_0E2C17E803CE_.wvu.PrintArea" localSheetId="13" hidden="1">Generation!$A$1:$AC$171</definedName>
    <definedName name="Z_B91C2E87_5EDA_40AE_AC27_0E2C17E803CE_.wvu.PrintArea" localSheetId="0" hidden="1">GEntry!$A$2:$FM$30</definedName>
    <definedName name="Z_B91C2E87_5EDA_40AE_AC27_0E2C17E803CE_.wvu.PrintArea" localSheetId="12" hidden="1">'L-Curve'!$H$2:$R$48</definedName>
    <definedName name="Z_B91C2E87_5EDA_40AE_AC27_0E2C17E803CE_.wvu.PrintArea" localSheetId="22" hidden="1">Master!$A$3:$ES$40</definedName>
    <definedName name="Z_B91C2E87_5EDA_40AE_AC27_0E2C17E803CE_.wvu.PrintArea" localSheetId="18" hidden="1">'NSI Reading'!$D$1:$F$23</definedName>
    <definedName name="Z_B91C2E87_5EDA_40AE_AC27_0E2C17E803CE_.wvu.PrintArea" localSheetId="4" hidden="1">'P1'!$A$1:$I$113</definedName>
    <definedName name="Z_B91C2E87_5EDA_40AE_AC27_0E2C17E803CE_.wvu.PrintArea" localSheetId="8" hidden="1">'P2'!$B$2:$J$162</definedName>
    <definedName name="Z_B91C2E87_5EDA_40AE_AC27_0E2C17E803CE_.wvu.PrintArea" localSheetId="9" hidden="1">'P3'!$A$1:$J$74</definedName>
    <definedName name="Z_B91C2E87_5EDA_40AE_AC27_0E2C17E803CE_.wvu.PrintArea" localSheetId="6" hidden="1">PM!$A$1:$G$22</definedName>
    <definedName name="Z_B91C2E87_5EDA_40AE_AC27_0E2C17E803CE_.wvu.PrintArea" localSheetId="20" hidden="1">'P-Sum'!$A$1:$G$28</definedName>
    <definedName name="Z_B91C2E87_5EDA_40AE_AC27_0E2C17E803CE_.wvu.PrintArea" localSheetId="10" hidden="1">Volt!$A$2:$J$92</definedName>
    <definedName name="Z_B91C2E87_5EDA_40AE_AC27_0E2C17E803CE_.wvu.PrintArea" localSheetId="21" hidden="1">YesterdayFWise!$B$1:$L$33</definedName>
    <definedName name="Z_B91C2E87_5EDA_40AE_AC27_0E2C17E803CE_.wvu.PrintArea" localSheetId="3" hidden="1">YesterdayGen!$A$1:$GH$46</definedName>
    <definedName name="Z_B91C2E87_5EDA_40AE_AC27_0E2C17E803CE_.wvu.PrintTitles" localSheetId="14" hidden="1">EvReport!$7:$8</definedName>
    <definedName name="Z_B91C2E87_5EDA_40AE_AC27_0E2C17E803CE_.wvu.PrintTitles" localSheetId="2" hidden="1">Forecast!$4:$8</definedName>
    <definedName name="Z_B91C2E87_5EDA_40AE_AC27_0E2C17E803CE_.wvu.PrintTitles" localSheetId="8" hidden="1">'P2'!$5:$8</definedName>
    <definedName name="Z_B91C2E87_5EDA_40AE_AC27_0E2C17E803CE_.wvu.Rows" localSheetId="1" hidden="1">FWise!$24:$24</definedName>
    <definedName name="Z_B91C2E87_5EDA_40AE_AC27_0E2C17E803CE_.wvu.Rows" localSheetId="22" hidden="1">Master!$32:$32</definedName>
    <definedName name="Z_B91C2E87_5EDA_40AE_AC27_0E2C17E803CE_.wvu.Rows" localSheetId="21" hidden="1">YesterdayFWise!$24:$24</definedName>
    <definedName name="Z_B91C2E87_5EDA_40AE_AC27_0E2C17E803CE_.wvu.Rows" localSheetId="3" hidden="1">YesterdayGen!$23:$23</definedName>
  </definedNames>
  <calcPr calcId="124519"/>
  <customWorkbookViews>
    <customWorkbookView name="NLDC - Personal View" guid="{B91C2E87-5EDA-40AE-AC27-0E2C17E803CE}" mergeInterval="0" personalView="1" maximized="1" xWindow="1" yWindow="1" windowWidth="1920" windowHeight="804" tabRatio="876" activeSheetId="10"/>
    <customWorkbookView name="Generation - Personal View" guid="{7C71EF2A-5ADA-494C-8F58-DDA71753DD90}" mergeInterval="0" personalView="1" maximized="1" xWindow="1" yWindow="1" windowWidth="1920" windowHeight="833" tabRatio="803" activeSheetId="1"/>
    <customWorkbookView name="AE_Shift - Personal View" guid="{23F4DC00-BC97-4745-AA5C-F05D469CB1EF}" mergeInterval="0" personalView="1" maximized="1" xWindow="1" yWindow="1" windowWidth="1366" windowHeight="639" tabRatio="903" activeSheetId="18"/>
    <customWorkbookView name="User - Personal View" guid="{5A803268-F6C5-4035-B3E1-A94CB9AA8994}" mergeInterval="0" personalView="1" maximized="1" xWindow="1" yWindow="1" windowWidth="1366" windowHeight="629" tabRatio="857" activeSheetId="1"/>
    <customWorkbookView name="KzamaN - Personal View" guid="{4593F3EE-0998-4E0E-994A-E02D6BAF3A4B}" mergeInterval="0" personalView="1" maximized="1" xWindow="1" yWindow="1" windowWidth="1366" windowHeight="538" tabRatio="916" activeSheetId="3"/>
  </customWorkbookViews>
</workbook>
</file>

<file path=xl/calcChain.xml><?xml version="1.0" encoding="utf-8"?>
<calcChain xmlns="http://schemas.openxmlformats.org/spreadsheetml/2006/main">
  <c r="DF11" i="1"/>
  <c r="DF12"/>
  <c r="FM10"/>
  <c r="FL10"/>
  <c r="DF10"/>
  <c r="FM9"/>
  <c r="FL9"/>
  <c r="DF9"/>
  <c r="FM8"/>
  <c r="FL8"/>
  <c r="DF8"/>
  <c r="FM7"/>
  <c r="FL7"/>
  <c r="DF7"/>
  <c r="FM6"/>
  <c r="FL6"/>
  <c r="DF6"/>
  <c r="FM5"/>
  <c r="FL5"/>
  <c r="DF5"/>
  <c r="FM4"/>
  <c r="FL4"/>
  <c r="DF4"/>
  <c r="FM30"/>
  <c r="FL30"/>
  <c r="DF30"/>
  <c r="FM29"/>
  <c r="FL29"/>
  <c r="DF29"/>
  <c r="FM28"/>
  <c r="FL28"/>
  <c r="DF28"/>
  <c r="FM27"/>
  <c r="FL27"/>
  <c r="FM26"/>
  <c r="FL26"/>
  <c r="FM25"/>
  <c r="FL25"/>
  <c r="FM24"/>
  <c r="FL24"/>
  <c r="FM23"/>
  <c r="FL23"/>
  <c r="FM21"/>
  <c r="FL21"/>
  <c r="FM20"/>
  <c r="FL20"/>
  <c r="B151" i="8"/>
  <c r="B150"/>
  <c r="B149"/>
  <c r="B147"/>
  <c r="B145"/>
  <c r="B144"/>
  <c r="B143"/>
  <c r="B142"/>
  <c r="B141"/>
  <c r="B140"/>
  <c r="B138"/>
  <c r="B137"/>
  <c r="B136"/>
  <c r="B135"/>
  <c r="B134"/>
  <c r="B133"/>
  <c r="B132"/>
  <c r="B130"/>
  <c r="B128"/>
  <c r="B127"/>
  <c r="B126"/>
  <c r="B125"/>
  <c r="B124"/>
  <c r="B122"/>
  <c r="B121"/>
  <c r="B120"/>
  <c r="B119"/>
  <c r="B118"/>
  <c r="B117"/>
  <c r="B116"/>
  <c r="B115"/>
  <c r="B114"/>
  <c r="B112"/>
  <c r="B110"/>
  <c r="B109"/>
  <c r="B108"/>
  <c r="B107"/>
  <c r="B106"/>
  <c r="B105"/>
  <c r="B104"/>
  <c r="B103"/>
  <c r="B102"/>
  <c r="B101"/>
  <c r="B100"/>
  <c r="B99"/>
  <c r="B98"/>
  <c r="B97"/>
  <c r="B96"/>
  <c r="B95"/>
  <c r="B93"/>
  <c r="B92"/>
  <c r="B91"/>
  <c r="B90"/>
  <c r="B89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7"/>
  <c r="B65"/>
  <c r="B64"/>
  <c r="B63"/>
  <c r="B62"/>
  <c r="B61"/>
  <c r="B60"/>
  <c r="B59"/>
  <c r="B58"/>
  <c r="B57"/>
  <c r="B56"/>
  <c r="B55"/>
  <c r="B54"/>
  <c r="B53"/>
  <c r="B52"/>
  <c r="B51"/>
  <c r="B49"/>
  <c r="B48"/>
  <c r="B47"/>
  <c r="B46"/>
  <c r="I49" i="3"/>
  <c r="H49"/>
  <c r="FL19" i="1"/>
  <c r="FM19"/>
  <c r="FL18"/>
  <c r="FM18"/>
  <c r="FL17"/>
  <c r="FM17"/>
  <c r="FL16"/>
  <c r="FM16"/>
  <c r="FL15"/>
  <c r="FM15"/>
  <c r="FL14"/>
  <c r="FM14"/>
  <c r="FL13"/>
  <c r="FM13"/>
  <c r="FL11"/>
  <c r="FM11"/>
  <c r="FL12"/>
  <c r="FM12"/>
  <c r="E9" i="14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E25"/>
  <c r="D25"/>
  <c r="C25"/>
  <c r="B25"/>
  <c r="E24"/>
  <c r="D24"/>
  <c r="C24"/>
  <c r="B24"/>
  <c r="C2" i="2"/>
  <c r="EO27" i="23" l="1"/>
  <c r="EO26"/>
  <c r="EO25"/>
  <c r="EO24"/>
  <c r="EO23"/>
  <c r="EO22"/>
  <c r="EO21"/>
  <c r="EO20"/>
  <c r="EO19"/>
  <c r="EN39"/>
  <c r="EN38"/>
  <c r="EN37"/>
  <c r="EN36"/>
  <c r="EN35"/>
  <c r="EN34"/>
  <c r="EN33"/>
  <c r="EN32"/>
  <c r="EN31"/>
  <c r="EN30"/>
  <c r="EN29"/>
  <c r="EN28"/>
  <c r="EN27"/>
  <c r="EN26"/>
  <c r="EN25"/>
  <c r="EN24"/>
  <c r="EN23"/>
  <c r="EN22"/>
  <c r="EN21"/>
  <c r="EN20"/>
  <c r="EN19"/>
  <c r="EN18"/>
  <c r="EN17"/>
  <c r="EN16"/>
  <c r="EN15"/>
  <c r="Q21" i="14" l="1"/>
  <c r="M68" i="3" l="1"/>
  <c r="M67"/>
  <c r="AC171" i="7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FD39" i="23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D14"/>
  <c r="J9" i="14" l="1"/>
  <c r="J8"/>
  <c r="I9"/>
  <c r="I8"/>
  <c r="H9"/>
  <c r="H8"/>
  <c r="G9"/>
  <c r="G8"/>
  <c r="E10"/>
  <c r="E8"/>
  <c r="D10"/>
  <c r="D9"/>
  <c r="D8"/>
  <c r="C10"/>
  <c r="C9"/>
  <c r="C8"/>
  <c r="B10"/>
  <c r="B9"/>
  <c r="B8"/>
  <c r="C36" i="8"/>
  <c r="DA3" i="1" l="1"/>
  <c r="J49" i="12"/>
  <c r="I49"/>
  <c r="H49"/>
  <c r="G49"/>
  <c r="F49"/>
  <c r="E49"/>
  <c r="C49"/>
  <c r="I49" i="8"/>
  <c r="G49"/>
  <c r="F49"/>
  <c r="E49"/>
  <c r="D49"/>
  <c r="C49"/>
  <c r="M49" i="3"/>
  <c r="H49" i="8" s="1"/>
  <c r="L49" i="3"/>
  <c r="K49"/>
  <c r="J49"/>
  <c r="G49"/>
  <c r="F49"/>
  <c r="E49"/>
  <c r="C49"/>
  <c r="CY40" i="23"/>
  <c r="CY41" s="1"/>
  <c r="CY39"/>
  <c r="CY38"/>
  <c r="CY37"/>
  <c r="CY36"/>
  <c r="CY35"/>
  <c r="CY34"/>
  <c r="CY33"/>
  <c r="CY32"/>
  <c r="CY31"/>
  <c r="CY30"/>
  <c r="CY29"/>
  <c r="CY28"/>
  <c r="CY27"/>
  <c r="CY26"/>
  <c r="CY25"/>
  <c r="CY24"/>
  <c r="CY23"/>
  <c r="CY22"/>
  <c r="CY21"/>
  <c r="CY37" i="15" s="1"/>
  <c r="CY20" i="23"/>
  <c r="CY19"/>
  <c r="CY18"/>
  <c r="CY17"/>
  <c r="CY16"/>
  <c r="CY15"/>
  <c r="CY14"/>
  <c r="J49" i="8" l="1"/>
  <c r="K49"/>
  <c r="C136" i="3" l="1"/>
  <c r="C135"/>
  <c r="C6" i="8" l="1"/>
  <c r="F47" l="1"/>
  <c r="F48"/>
  <c r="F93"/>
  <c r="I93"/>
  <c r="G93"/>
  <c r="E93"/>
  <c r="D93"/>
  <c r="C93"/>
  <c r="I92"/>
  <c r="G92"/>
  <c r="E92"/>
  <c r="D92"/>
  <c r="C92"/>
  <c r="I91"/>
  <c r="G91"/>
  <c r="F91"/>
  <c r="E91"/>
  <c r="D91"/>
  <c r="C91"/>
  <c r="J48" i="12"/>
  <c r="I48"/>
  <c r="H48"/>
  <c r="G48"/>
  <c r="F48"/>
  <c r="E48"/>
  <c r="C48"/>
  <c r="I48" i="8"/>
  <c r="G48"/>
  <c r="E48"/>
  <c r="D48"/>
  <c r="C48"/>
  <c r="M48" i="3"/>
  <c r="H48" i="8" s="1"/>
  <c r="L48" i="3"/>
  <c r="K48"/>
  <c r="J48"/>
  <c r="I48"/>
  <c r="H48"/>
  <c r="G48"/>
  <c r="F48"/>
  <c r="E48"/>
  <c r="C48"/>
  <c r="CX15" i="23"/>
  <c r="CX16"/>
  <c r="CX17"/>
  <c r="CX18"/>
  <c r="CX19"/>
  <c r="CX20"/>
  <c r="CX21"/>
  <c r="CX37" i="15" s="1"/>
  <c r="CX22" i="23"/>
  <c r="CX23"/>
  <c r="CX24"/>
  <c r="CX25"/>
  <c r="CX26"/>
  <c r="CX27"/>
  <c r="CX28"/>
  <c r="CX29"/>
  <c r="CX30"/>
  <c r="CX31"/>
  <c r="CX32"/>
  <c r="CX33"/>
  <c r="CX34"/>
  <c r="CX35"/>
  <c r="CX36"/>
  <c r="CX37"/>
  <c r="CX38"/>
  <c r="CX39"/>
  <c r="CX40"/>
  <c r="CX41" s="1"/>
  <c r="CX14"/>
  <c r="CZ3" i="1"/>
  <c r="F13" i="19"/>
  <c r="J48" i="8" l="1"/>
  <c r="K48"/>
  <c r="M93" i="3"/>
  <c r="H93" i="8" s="1"/>
  <c r="K93" s="1"/>
  <c r="L93" i="3"/>
  <c r="K93"/>
  <c r="J93"/>
  <c r="I93"/>
  <c r="H93"/>
  <c r="G93"/>
  <c r="F93"/>
  <c r="E93"/>
  <c r="C93"/>
  <c r="M92"/>
  <c r="H92" i="8" s="1"/>
  <c r="K92" s="1"/>
  <c r="L92" i="3"/>
  <c r="K92"/>
  <c r="J92"/>
  <c r="I92"/>
  <c r="G92"/>
  <c r="F92"/>
  <c r="E92"/>
  <c r="C92"/>
  <c r="J93" i="12"/>
  <c r="I93"/>
  <c r="H93"/>
  <c r="G93"/>
  <c r="F93"/>
  <c r="E93"/>
  <c r="C93"/>
  <c r="CW15" i="23"/>
  <c r="CW16"/>
  <c r="CW17"/>
  <c r="CW18"/>
  <c r="CW19"/>
  <c r="CW20"/>
  <c r="CW21"/>
  <c r="CW37" i="15" s="1"/>
  <c r="CW22" i="23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 s="1"/>
  <c r="CW14"/>
  <c r="CY3" i="1"/>
  <c r="F18" i="19"/>
  <c r="J92" i="8" l="1"/>
  <c r="J93"/>
  <c r="M112" i="3"/>
  <c r="I139" i="8" l="1"/>
  <c r="M139" i="3"/>
  <c r="H139" i="8" s="1"/>
  <c r="L139" i="3"/>
  <c r="K139"/>
  <c r="J139"/>
  <c r="N146"/>
  <c r="EO15" i="23"/>
  <c r="EO16"/>
  <c r="EO17"/>
  <c r="EO18"/>
  <c r="EO37" i="15"/>
  <c r="EO28" i="23"/>
  <c r="EO29"/>
  <c r="EO30"/>
  <c r="EO31"/>
  <c r="EO32"/>
  <c r="EO33"/>
  <c r="EO34"/>
  <c r="EO35"/>
  <c r="EO36"/>
  <c r="EO37"/>
  <c r="EO38"/>
  <c r="EO39"/>
  <c r="EO40"/>
  <c r="EO41" s="1"/>
  <c r="EO14"/>
  <c r="ET3" i="1"/>
  <c r="J139" i="12"/>
  <c r="I139"/>
  <c r="H139"/>
  <c r="G139"/>
  <c r="F139"/>
  <c r="E139"/>
  <c r="G139" i="8"/>
  <c r="F139"/>
  <c r="E139"/>
  <c r="I139" i="3"/>
  <c r="H139"/>
  <c r="G139"/>
  <c r="F139"/>
  <c r="EN37" i="15"/>
  <c r="EN40" i="23"/>
  <c r="EN41" s="1"/>
  <c r="EN14"/>
  <c r="ES3" i="1"/>
  <c r="M64" i="3"/>
  <c r="L64"/>
  <c r="B34" i="2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FB34" s="1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DA34"/>
  <c r="EU34" s="1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FA34"/>
  <c r="FC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J27" i="2" s="1"/>
  <c r="BY35" i="23"/>
  <c r="BZ35"/>
  <c r="CA35"/>
  <c r="CB35"/>
  <c r="H27" i="2" s="1"/>
  <c r="CC35" i="23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DA35"/>
  <c r="EU35" s="1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FC35"/>
  <c r="E27" i="2" l="1"/>
  <c r="C27"/>
  <c r="E26"/>
  <c r="C26"/>
  <c r="D26"/>
  <c r="EW34" i="23"/>
  <c r="D27" i="2"/>
  <c r="EW35" i="23"/>
  <c r="K139" i="8"/>
  <c r="K27" i="2"/>
  <c r="I27"/>
  <c r="G27"/>
  <c r="EY34" i="23"/>
  <c r="EZ34"/>
  <c r="FA35"/>
  <c r="EZ35"/>
  <c r="EY35"/>
  <c r="J139" i="8"/>
  <c r="EX34" i="23"/>
  <c r="ET35"/>
  <c r="ET34"/>
  <c r="EV35"/>
  <c r="EQ35"/>
  <c r="FB35"/>
  <c r="ER34"/>
  <c r="EV34"/>
  <c r="ER35"/>
  <c r="EX35"/>
  <c r="EQ34"/>
  <c r="B13" i="8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9"/>
  <c r="G149" i="12"/>
  <c r="F149"/>
  <c r="F57"/>
  <c r="G35"/>
  <c r="F35"/>
  <c r="G13"/>
  <c r="F13"/>
  <c r="F26" i="2" l="1"/>
  <c r="F27"/>
  <c r="L27" s="1"/>
  <c r="ES35" i="23"/>
  <c r="ES34"/>
  <c r="I35" i="3"/>
  <c r="H35"/>
  <c r="G35"/>
  <c r="G57"/>
  <c r="I13"/>
  <c r="H13"/>
  <c r="G13"/>
  <c r="I149"/>
  <c r="H149"/>
  <c r="G149"/>
  <c r="B7" i="23"/>
  <c r="G9" i="3"/>
  <c r="F17" i="19"/>
  <c r="F16"/>
  <c r="F15"/>
  <c r="F14"/>
  <c r="F12"/>
  <c r="F11"/>
  <c r="F10"/>
  <c r="F9"/>
  <c r="F8"/>
  <c r="F7"/>
  <c r="F6"/>
  <c r="F5"/>
  <c r="F4"/>
  <c r="M46" i="2" l="1"/>
  <c r="J47" i="12"/>
  <c r="I47"/>
  <c r="H47"/>
  <c r="G47"/>
  <c r="F47"/>
  <c r="E47"/>
  <c r="C47"/>
  <c r="I47" i="8"/>
  <c r="G47"/>
  <c r="E47"/>
  <c r="D47"/>
  <c r="C47"/>
  <c r="M47" i="3"/>
  <c r="H47" i="8" s="1"/>
  <c r="L47" i="3"/>
  <c r="K47"/>
  <c r="J47"/>
  <c r="I47"/>
  <c r="H47"/>
  <c r="G47"/>
  <c r="F47"/>
  <c r="E47"/>
  <c r="C47"/>
  <c r="CV40" i="23"/>
  <c r="CV41" s="1"/>
  <c r="CV39"/>
  <c r="CV38"/>
  <c r="CV37"/>
  <c r="CV36"/>
  <c r="CV33"/>
  <c r="CV32"/>
  <c r="CV31"/>
  <c r="CV30"/>
  <c r="CV29"/>
  <c r="CV28"/>
  <c r="CV27"/>
  <c r="CV26"/>
  <c r="CV25"/>
  <c r="CV24"/>
  <c r="CV23"/>
  <c r="CV22"/>
  <c r="CV21"/>
  <c r="CV37" i="15" s="1"/>
  <c r="CV20" i="23"/>
  <c r="CV19"/>
  <c r="CV18"/>
  <c r="CV17"/>
  <c r="CV16"/>
  <c r="CV15"/>
  <c r="CV14"/>
  <c r="CX3" i="1"/>
  <c r="J47" i="8" l="1"/>
  <c r="K47"/>
  <c r="H4" i="11"/>
  <c r="D15" s="1"/>
  <c r="C6"/>
  <c r="E7"/>
  <c r="C8"/>
  <c r="E8"/>
  <c r="E9" s="1"/>
  <c r="H9"/>
  <c r="C18"/>
  <c r="B30"/>
  <c r="H30"/>
  <c r="B31"/>
  <c r="H31"/>
  <c r="B32"/>
  <c r="H32"/>
  <c r="B33"/>
  <c r="H33"/>
  <c r="B34"/>
  <c r="H34"/>
  <c r="B35"/>
  <c r="H35"/>
  <c r="B36"/>
  <c r="H36"/>
  <c r="B37"/>
  <c r="H37"/>
  <c r="B38"/>
  <c r="H38"/>
  <c r="B39" l="1"/>
  <c r="C74" i="3"/>
  <c r="B23" i="23" l="1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I15" i="2" l="1"/>
  <c r="E15"/>
  <c r="C15"/>
  <c r="D15"/>
  <c r="EW23" i="23"/>
  <c r="EZ23"/>
  <c r="ET23"/>
  <c r="O15" i="2"/>
  <c r="EV23" i="23"/>
  <c r="F15" i="2" l="1"/>
  <c r="C44" i="3"/>
  <c r="M46"/>
  <c r="H46" i="8" s="1"/>
  <c r="L46" i="3"/>
  <c r="K46"/>
  <c r="J46"/>
  <c r="I46"/>
  <c r="H46"/>
  <c r="G46"/>
  <c r="F46"/>
  <c r="E46"/>
  <c r="C46"/>
  <c r="M45"/>
  <c r="H45" i="8" s="1"/>
  <c r="L45" i="3"/>
  <c r="K45"/>
  <c r="J45"/>
  <c r="I45"/>
  <c r="H45"/>
  <c r="G45"/>
  <c r="F45"/>
  <c r="E45"/>
  <c r="C45"/>
  <c r="M44"/>
  <c r="H44" i="8" s="1"/>
  <c r="L44" i="3"/>
  <c r="K44"/>
  <c r="J44"/>
  <c r="I44"/>
  <c r="G44"/>
  <c r="F44"/>
  <c r="E44"/>
  <c r="M43"/>
  <c r="H43" i="8" s="1"/>
  <c r="L43" i="3"/>
  <c r="K43"/>
  <c r="J43"/>
  <c r="I43"/>
  <c r="H43"/>
  <c r="G43"/>
  <c r="F43"/>
  <c r="E43"/>
  <c r="C43"/>
  <c r="I46" i="8"/>
  <c r="G46"/>
  <c r="F46"/>
  <c r="E46"/>
  <c r="D46"/>
  <c r="C46"/>
  <c r="I45"/>
  <c r="G45"/>
  <c r="F45"/>
  <c r="E45"/>
  <c r="D45"/>
  <c r="C45"/>
  <c r="I44"/>
  <c r="G44"/>
  <c r="E44"/>
  <c r="D44"/>
  <c r="C44"/>
  <c r="I43"/>
  <c r="G43"/>
  <c r="F43"/>
  <c r="E43"/>
  <c r="D43"/>
  <c r="C43"/>
  <c r="J46" i="12"/>
  <c r="I46"/>
  <c r="H46"/>
  <c r="G46"/>
  <c r="F46"/>
  <c r="E46"/>
  <c r="C46"/>
  <c r="CU15" i="23"/>
  <c r="CU16"/>
  <c r="CU17"/>
  <c r="CU18"/>
  <c r="CU19"/>
  <c r="CU20"/>
  <c r="CU21"/>
  <c r="CU37" i="15" s="1"/>
  <c r="CU22" i="23"/>
  <c r="CU24"/>
  <c r="CU25"/>
  <c r="CU26"/>
  <c r="CU27"/>
  <c r="CU28"/>
  <c r="CU29"/>
  <c r="CU30"/>
  <c r="CU31"/>
  <c r="CU32"/>
  <c r="CU33"/>
  <c r="CU36"/>
  <c r="CU37"/>
  <c r="CU38"/>
  <c r="CU39"/>
  <c r="CU40"/>
  <c r="CU41" s="1"/>
  <c r="CU14"/>
  <c r="CW3" i="1"/>
  <c r="J45" i="12"/>
  <c r="I45"/>
  <c r="H45"/>
  <c r="G45"/>
  <c r="F45"/>
  <c r="E45"/>
  <c r="C45"/>
  <c r="CT15" i="23"/>
  <c r="CT16"/>
  <c r="CT17"/>
  <c r="CT18"/>
  <c r="CT19"/>
  <c r="CT20"/>
  <c r="CT21"/>
  <c r="CT37" i="15" s="1"/>
  <c r="CT22" i="23"/>
  <c r="CT24"/>
  <c r="CT25"/>
  <c r="CT26"/>
  <c r="CT27"/>
  <c r="CT28"/>
  <c r="CT29"/>
  <c r="CT30"/>
  <c r="CT31"/>
  <c r="CT32"/>
  <c r="CT33"/>
  <c r="CT36"/>
  <c r="CT37"/>
  <c r="CT38"/>
  <c r="CT39"/>
  <c r="CT40"/>
  <c r="CT41" s="1"/>
  <c r="CT14"/>
  <c r="S3" i="1"/>
  <c r="C15" i="3"/>
  <c r="J44" i="8" l="1"/>
  <c r="J45"/>
  <c r="J43"/>
  <c r="K46"/>
  <c r="K45"/>
  <c r="K43"/>
  <c r="J46"/>
  <c r="K44"/>
  <c r="M113" i="3"/>
  <c r="M128" l="1"/>
  <c r="C35" i="22"/>
  <c r="D35"/>
  <c r="E35"/>
  <c r="F35"/>
  <c r="G35"/>
  <c r="H35"/>
  <c r="I35"/>
  <c r="J35"/>
  <c r="K35"/>
  <c r="L35"/>
  <c r="I122" i="8"/>
  <c r="G122"/>
  <c r="F122"/>
  <c r="E122"/>
  <c r="D122"/>
  <c r="C122"/>
  <c r="J122" i="12"/>
  <c r="I122"/>
  <c r="H122"/>
  <c r="G122"/>
  <c r="F122"/>
  <c r="E122"/>
  <c r="C122"/>
  <c r="M122" i="3"/>
  <c r="L122"/>
  <c r="K122"/>
  <c r="J122"/>
  <c r="I122"/>
  <c r="H122"/>
  <c r="G122"/>
  <c r="F122"/>
  <c r="E122"/>
  <c r="C122"/>
  <c r="N18" i="14"/>
  <c r="H122" i="8" l="1"/>
  <c r="J122" s="1"/>
  <c r="C72" i="3"/>
  <c r="EM40" i="23"/>
  <c r="EM41" s="1"/>
  <c r="EM39"/>
  <c r="EM38"/>
  <c r="EM37"/>
  <c r="EM36"/>
  <c r="EM33"/>
  <c r="EM32"/>
  <c r="EM31"/>
  <c r="EM30"/>
  <c r="EM29"/>
  <c r="EM28"/>
  <c r="EM27"/>
  <c r="EM26"/>
  <c r="EM25"/>
  <c r="EM24"/>
  <c r="EM22"/>
  <c r="EM21"/>
  <c r="EM37" i="15" s="1"/>
  <c r="EM20" i="23"/>
  <c r="EM19"/>
  <c r="EM18"/>
  <c r="EM17"/>
  <c r="EM16"/>
  <c r="EM15"/>
  <c r="EM14"/>
  <c r="DY3" i="1"/>
  <c r="K122" i="8" l="1"/>
  <c r="CS16" i="23" l="1"/>
  <c r="CS17"/>
  <c r="CS18"/>
  <c r="CS19"/>
  <c r="CS20"/>
  <c r="CS21"/>
  <c r="CS37" i="15" s="1"/>
  <c r="CS22" i="23"/>
  <c r="CS24"/>
  <c r="CS25"/>
  <c r="CS26"/>
  <c r="CS27"/>
  <c r="CS28"/>
  <c r="CS29"/>
  <c r="CS30"/>
  <c r="CS31"/>
  <c r="CS32"/>
  <c r="CS33"/>
  <c r="CS36"/>
  <c r="CS37"/>
  <c r="CS38"/>
  <c r="CS39"/>
  <c r="CS15"/>
  <c r="CR14"/>
  <c r="CQ14"/>
  <c r="CS14"/>
  <c r="J87" i="12"/>
  <c r="I87"/>
  <c r="H87"/>
  <c r="G87"/>
  <c r="F87"/>
  <c r="E87"/>
  <c r="C87"/>
  <c r="I87" i="8"/>
  <c r="G87"/>
  <c r="F87"/>
  <c r="E87"/>
  <c r="D87"/>
  <c r="C87"/>
  <c r="M87" i="3"/>
  <c r="H87" i="8" s="1"/>
  <c r="L87" i="3"/>
  <c r="K87"/>
  <c r="J87"/>
  <c r="I87"/>
  <c r="H87"/>
  <c r="G87"/>
  <c r="F87"/>
  <c r="E87"/>
  <c r="C87"/>
  <c r="CS40" i="23"/>
  <c r="CS41" s="1"/>
  <c r="N3" i="1"/>
  <c r="C98" i="3"/>
  <c r="J87" i="8" l="1"/>
  <c r="K87"/>
  <c r="A32" i="18"/>
  <c r="A30"/>
  <c r="A28"/>
  <c r="M109" i="3"/>
  <c r="M20"/>
  <c r="DA40" i="23"/>
  <c r="K32" i="2" s="1"/>
  <c r="CZ51" i="23" l="1"/>
  <c r="EP51"/>
  <c r="J138" i="3"/>
  <c r="J137"/>
  <c r="K137"/>
  <c r="K138"/>
  <c r="M9"/>
  <c r="M10"/>
  <c r="M11"/>
  <c r="M12"/>
  <c r="M13"/>
  <c r="N13" s="1"/>
  <c r="M14"/>
  <c r="M15"/>
  <c r="M16"/>
  <c r="M17"/>
  <c r="M18"/>
  <c r="M19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5"/>
  <c r="M65"/>
  <c r="M50" l="1"/>
  <c r="L50"/>
  <c r="J128" i="12"/>
  <c r="I128"/>
  <c r="H128"/>
  <c r="G128"/>
  <c r="F128"/>
  <c r="E128"/>
  <c r="C128"/>
  <c r="I128" i="8"/>
  <c r="G128"/>
  <c r="F128"/>
  <c r="E128"/>
  <c r="D128"/>
  <c r="C128"/>
  <c r="H128"/>
  <c r="L128" i="3"/>
  <c r="K128"/>
  <c r="J128"/>
  <c r="I128"/>
  <c r="H128"/>
  <c r="G128"/>
  <c r="F128"/>
  <c r="E128"/>
  <c r="C128"/>
  <c r="EL15" i="23"/>
  <c r="EL16"/>
  <c r="EL17"/>
  <c r="EL18"/>
  <c r="EL19"/>
  <c r="EL20"/>
  <c r="EL21"/>
  <c r="EL37" i="15" s="1"/>
  <c r="EL22" i="23"/>
  <c r="EL24"/>
  <c r="EL25"/>
  <c r="EL26"/>
  <c r="EL27"/>
  <c r="EL28"/>
  <c r="EL29"/>
  <c r="EL30"/>
  <c r="EL31"/>
  <c r="EL32"/>
  <c r="EL33"/>
  <c r="EL36"/>
  <c r="EL37"/>
  <c r="EL38"/>
  <c r="EL39"/>
  <c r="EL40"/>
  <c r="EL41" s="1"/>
  <c r="EL14"/>
  <c r="DV3" i="1"/>
  <c r="B203" i="12"/>
  <c r="J149"/>
  <c r="J148"/>
  <c r="J150"/>
  <c r="J151"/>
  <c r="J147"/>
  <c r="J131"/>
  <c r="J132"/>
  <c r="J133"/>
  <c r="J134"/>
  <c r="J135"/>
  <c r="J136"/>
  <c r="J137"/>
  <c r="J138"/>
  <c r="J140"/>
  <c r="J141"/>
  <c r="J142"/>
  <c r="J143"/>
  <c r="J144"/>
  <c r="J145"/>
  <c r="J130"/>
  <c r="C112"/>
  <c r="E112"/>
  <c r="F112"/>
  <c r="G112"/>
  <c r="H112"/>
  <c r="I112"/>
  <c r="J112"/>
  <c r="C113"/>
  <c r="E113"/>
  <c r="F113"/>
  <c r="G113"/>
  <c r="H113"/>
  <c r="I113"/>
  <c r="J113"/>
  <c r="C114"/>
  <c r="E114"/>
  <c r="F114"/>
  <c r="G114"/>
  <c r="H114"/>
  <c r="I114"/>
  <c r="J114"/>
  <c r="C115"/>
  <c r="E115"/>
  <c r="F115"/>
  <c r="G115"/>
  <c r="H115"/>
  <c r="I115"/>
  <c r="J115"/>
  <c r="C116"/>
  <c r="E116"/>
  <c r="F116"/>
  <c r="G116"/>
  <c r="H116"/>
  <c r="I116"/>
  <c r="J116"/>
  <c r="C117"/>
  <c r="E117"/>
  <c r="F117"/>
  <c r="G117"/>
  <c r="H117"/>
  <c r="I117"/>
  <c r="J117"/>
  <c r="C118"/>
  <c r="E118"/>
  <c r="F118"/>
  <c r="G118"/>
  <c r="H118"/>
  <c r="I118"/>
  <c r="J118"/>
  <c r="C119"/>
  <c r="E119"/>
  <c r="F119"/>
  <c r="G119"/>
  <c r="H119"/>
  <c r="I119"/>
  <c r="J119"/>
  <c r="C120"/>
  <c r="E120"/>
  <c r="F120"/>
  <c r="G120"/>
  <c r="H120"/>
  <c r="I120"/>
  <c r="J120"/>
  <c r="C121"/>
  <c r="E121"/>
  <c r="F121"/>
  <c r="G121"/>
  <c r="H121"/>
  <c r="I121"/>
  <c r="J121"/>
  <c r="H138"/>
  <c r="H137"/>
  <c r="I138" i="8"/>
  <c r="I137"/>
  <c r="D4" i="12"/>
  <c r="C147"/>
  <c r="E147"/>
  <c r="F147"/>
  <c r="G147"/>
  <c r="H147"/>
  <c r="I147"/>
  <c r="C148"/>
  <c r="E148"/>
  <c r="F148"/>
  <c r="G148"/>
  <c r="H148"/>
  <c r="I148"/>
  <c r="C149"/>
  <c r="E149"/>
  <c r="H149"/>
  <c r="I149"/>
  <c r="C150"/>
  <c r="E150"/>
  <c r="F150"/>
  <c r="G150"/>
  <c r="H150"/>
  <c r="I150"/>
  <c r="C151"/>
  <c r="E151"/>
  <c r="F151"/>
  <c r="G151"/>
  <c r="H151"/>
  <c r="I151"/>
  <c r="C130"/>
  <c r="E130"/>
  <c r="F130"/>
  <c r="G130"/>
  <c r="H130"/>
  <c r="I130"/>
  <c r="C131"/>
  <c r="E131"/>
  <c r="F131"/>
  <c r="G131"/>
  <c r="H131"/>
  <c r="I131"/>
  <c r="C132"/>
  <c r="E132"/>
  <c r="F132"/>
  <c r="G132"/>
  <c r="H132"/>
  <c r="I132"/>
  <c r="C133"/>
  <c r="E133"/>
  <c r="F133"/>
  <c r="G133"/>
  <c r="H133"/>
  <c r="I133"/>
  <c r="C134"/>
  <c r="E134"/>
  <c r="F134"/>
  <c r="G134"/>
  <c r="H134"/>
  <c r="I134"/>
  <c r="C135"/>
  <c r="E135"/>
  <c r="F135"/>
  <c r="G135"/>
  <c r="H135"/>
  <c r="I135"/>
  <c r="C136"/>
  <c r="E136"/>
  <c r="F136"/>
  <c r="G136"/>
  <c r="H136"/>
  <c r="I136"/>
  <c r="E137"/>
  <c r="F137"/>
  <c r="G137"/>
  <c r="I137"/>
  <c r="E138"/>
  <c r="F138"/>
  <c r="G138"/>
  <c r="I138"/>
  <c r="C140"/>
  <c r="E140"/>
  <c r="F140"/>
  <c r="G140"/>
  <c r="H140"/>
  <c r="I140"/>
  <c r="C141"/>
  <c r="E141"/>
  <c r="F141"/>
  <c r="G141"/>
  <c r="H141"/>
  <c r="I141"/>
  <c r="C142"/>
  <c r="E142"/>
  <c r="F142"/>
  <c r="G142"/>
  <c r="H142"/>
  <c r="I142"/>
  <c r="C143"/>
  <c r="E143"/>
  <c r="F143"/>
  <c r="G143"/>
  <c r="H143"/>
  <c r="I143"/>
  <c r="C144"/>
  <c r="E144"/>
  <c r="F144"/>
  <c r="G144"/>
  <c r="H144"/>
  <c r="I144"/>
  <c r="C145"/>
  <c r="E145"/>
  <c r="F145"/>
  <c r="G145"/>
  <c r="H145"/>
  <c r="I145"/>
  <c r="C124"/>
  <c r="E124"/>
  <c r="F124"/>
  <c r="G124"/>
  <c r="H124"/>
  <c r="I124"/>
  <c r="J124"/>
  <c r="C125"/>
  <c r="E125"/>
  <c r="F125"/>
  <c r="G125"/>
  <c r="H125"/>
  <c r="I125"/>
  <c r="J125"/>
  <c r="C126"/>
  <c r="E126"/>
  <c r="F126"/>
  <c r="G126"/>
  <c r="H126"/>
  <c r="I126"/>
  <c r="J126"/>
  <c r="C127"/>
  <c r="E127"/>
  <c r="F127"/>
  <c r="G127"/>
  <c r="H127"/>
  <c r="I127"/>
  <c r="J127"/>
  <c r="C95"/>
  <c r="E95"/>
  <c r="F95"/>
  <c r="G95"/>
  <c r="H95"/>
  <c r="I95"/>
  <c r="J95"/>
  <c r="C96"/>
  <c r="E96"/>
  <c r="F96"/>
  <c r="G96"/>
  <c r="H96"/>
  <c r="I96"/>
  <c r="J96"/>
  <c r="C97"/>
  <c r="E97"/>
  <c r="F97"/>
  <c r="G97"/>
  <c r="H97"/>
  <c r="I97"/>
  <c r="J97"/>
  <c r="C98"/>
  <c r="E98"/>
  <c r="F98"/>
  <c r="G98"/>
  <c r="H98"/>
  <c r="I98"/>
  <c r="J98"/>
  <c r="C99"/>
  <c r="E99"/>
  <c r="F99"/>
  <c r="G99"/>
  <c r="H99"/>
  <c r="I99"/>
  <c r="J99"/>
  <c r="C100"/>
  <c r="E100"/>
  <c r="F100"/>
  <c r="G100"/>
  <c r="H100"/>
  <c r="I100"/>
  <c r="J100"/>
  <c r="C101"/>
  <c r="E101"/>
  <c r="F101"/>
  <c r="G101"/>
  <c r="H101"/>
  <c r="I101"/>
  <c r="J101"/>
  <c r="C102"/>
  <c r="E102"/>
  <c r="F102"/>
  <c r="G102"/>
  <c r="H102"/>
  <c r="I102"/>
  <c r="J102"/>
  <c r="C103"/>
  <c r="E103"/>
  <c r="F103"/>
  <c r="G103"/>
  <c r="H103"/>
  <c r="I103"/>
  <c r="J103"/>
  <c r="C104"/>
  <c r="E104"/>
  <c r="F104"/>
  <c r="G104"/>
  <c r="H104"/>
  <c r="I104"/>
  <c r="J104"/>
  <c r="C105"/>
  <c r="E105"/>
  <c r="F105"/>
  <c r="G105"/>
  <c r="H105"/>
  <c r="I105"/>
  <c r="J105"/>
  <c r="C106"/>
  <c r="E106"/>
  <c r="F106"/>
  <c r="G106"/>
  <c r="H106"/>
  <c r="I106"/>
  <c r="J106"/>
  <c r="C107"/>
  <c r="E107"/>
  <c r="F107"/>
  <c r="G107"/>
  <c r="H107"/>
  <c r="I107"/>
  <c r="J107"/>
  <c r="C108"/>
  <c r="E108"/>
  <c r="F108"/>
  <c r="G108"/>
  <c r="H108"/>
  <c r="I108"/>
  <c r="J108"/>
  <c r="C109"/>
  <c r="E109"/>
  <c r="F109"/>
  <c r="G109"/>
  <c r="H109"/>
  <c r="I109"/>
  <c r="J109"/>
  <c r="C110"/>
  <c r="E110"/>
  <c r="F110"/>
  <c r="G110"/>
  <c r="H110"/>
  <c r="I110"/>
  <c r="J110"/>
  <c r="C89"/>
  <c r="E89"/>
  <c r="F89"/>
  <c r="G89"/>
  <c r="H89"/>
  <c r="I89"/>
  <c r="J89"/>
  <c r="C90"/>
  <c r="E90"/>
  <c r="F90"/>
  <c r="G90"/>
  <c r="H90"/>
  <c r="I90"/>
  <c r="J90"/>
  <c r="C91"/>
  <c r="E91"/>
  <c r="F91"/>
  <c r="G91"/>
  <c r="H91"/>
  <c r="I91"/>
  <c r="J91"/>
  <c r="C92"/>
  <c r="E92"/>
  <c r="F92"/>
  <c r="G92"/>
  <c r="H92"/>
  <c r="I92"/>
  <c r="J92"/>
  <c r="C67"/>
  <c r="E67"/>
  <c r="F67"/>
  <c r="G67"/>
  <c r="H67"/>
  <c r="I67"/>
  <c r="J67"/>
  <c r="C68"/>
  <c r="E68"/>
  <c r="F68"/>
  <c r="G68"/>
  <c r="H68"/>
  <c r="I68"/>
  <c r="J68"/>
  <c r="C69"/>
  <c r="E69"/>
  <c r="F69"/>
  <c r="G69"/>
  <c r="H69"/>
  <c r="I69"/>
  <c r="J69"/>
  <c r="C70"/>
  <c r="E70"/>
  <c r="F70"/>
  <c r="G70"/>
  <c r="H70"/>
  <c r="I70"/>
  <c r="J70"/>
  <c r="C71"/>
  <c r="E71"/>
  <c r="F71"/>
  <c r="G71"/>
  <c r="H71"/>
  <c r="I71"/>
  <c r="J71"/>
  <c r="C72"/>
  <c r="E72"/>
  <c r="F72"/>
  <c r="G72"/>
  <c r="H72"/>
  <c r="I72"/>
  <c r="J72"/>
  <c r="C73"/>
  <c r="E73"/>
  <c r="F73"/>
  <c r="G73"/>
  <c r="H73"/>
  <c r="I73"/>
  <c r="J73"/>
  <c r="C74"/>
  <c r="E74"/>
  <c r="F74"/>
  <c r="G74"/>
  <c r="H74"/>
  <c r="I74"/>
  <c r="J74"/>
  <c r="C75"/>
  <c r="E75"/>
  <c r="F75"/>
  <c r="G75"/>
  <c r="H75"/>
  <c r="I75"/>
  <c r="J75"/>
  <c r="C76"/>
  <c r="E76"/>
  <c r="F76"/>
  <c r="G76"/>
  <c r="H76"/>
  <c r="I76"/>
  <c r="J76"/>
  <c r="C77"/>
  <c r="E77"/>
  <c r="F77"/>
  <c r="G77"/>
  <c r="H77"/>
  <c r="I77"/>
  <c r="J77"/>
  <c r="C78"/>
  <c r="E78"/>
  <c r="F78"/>
  <c r="G78"/>
  <c r="H78"/>
  <c r="I78"/>
  <c r="J78"/>
  <c r="C79"/>
  <c r="E79"/>
  <c r="F79"/>
  <c r="G79"/>
  <c r="H79"/>
  <c r="I79"/>
  <c r="J79"/>
  <c r="C80"/>
  <c r="E80"/>
  <c r="F80"/>
  <c r="G80"/>
  <c r="H80"/>
  <c r="I80"/>
  <c r="J80"/>
  <c r="C81"/>
  <c r="E81"/>
  <c r="F81"/>
  <c r="G81"/>
  <c r="H81"/>
  <c r="I81"/>
  <c r="J81"/>
  <c r="C82"/>
  <c r="E82"/>
  <c r="F82"/>
  <c r="G82"/>
  <c r="H82"/>
  <c r="I82"/>
  <c r="J82"/>
  <c r="C83"/>
  <c r="E83"/>
  <c r="F83"/>
  <c r="G83"/>
  <c r="H83"/>
  <c r="I83"/>
  <c r="J83"/>
  <c r="C84"/>
  <c r="E84"/>
  <c r="F84"/>
  <c r="G84"/>
  <c r="H84"/>
  <c r="I84"/>
  <c r="J84"/>
  <c r="C85"/>
  <c r="E85"/>
  <c r="F85"/>
  <c r="G85"/>
  <c r="H85"/>
  <c r="I85"/>
  <c r="J85"/>
  <c r="C86"/>
  <c r="E86"/>
  <c r="F86"/>
  <c r="G86"/>
  <c r="H86"/>
  <c r="I86"/>
  <c r="J86"/>
  <c r="J88"/>
  <c r="C51"/>
  <c r="E51"/>
  <c r="F51"/>
  <c r="G51"/>
  <c r="H51"/>
  <c r="I51"/>
  <c r="J51"/>
  <c r="C52"/>
  <c r="E52"/>
  <c r="F52"/>
  <c r="G52"/>
  <c r="H52"/>
  <c r="I52"/>
  <c r="J52"/>
  <c r="C53"/>
  <c r="E53"/>
  <c r="F53"/>
  <c r="G53"/>
  <c r="H53"/>
  <c r="I53"/>
  <c r="J53"/>
  <c r="C54"/>
  <c r="E54"/>
  <c r="F54"/>
  <c r="G54"/>
  <c r="H54"/>
  <c r="I54"/>
  <c r="J54"/>
  <c r="E55"/>
  <c r="G55"/>
  <c r="H55"/>
  <c r="I55"/>
  <c r="J55"/>
  <c r="C56"/>
  <c r="E56"/>
  <c r="F56"/>
  <c r="G56"/>
  <c r="H56"/>
  <c r="I56"/>
  <c r="J56"/>
  <c r="E57"/>
  <c r="G57"/>
  <c r="H57"/>
  <c r="I57"/>
  <c r="J57"/>
  <c r="E58"/>
  <c r="F58"/>
  <c r="G58"/>
  <c r="H58"/>
  <c r="I58"/>
  <c r="J58"/>
  <c r="C59"/>
  <c r="E59"/>
  <c r="F59"/>
  <c r="G59"/>
  <c r="H59"/>
  <c r="I59"/>
  <c r="J59"/>
  <c r="C60"/>
  <c r="E60"/>
  <c r="F60"/>
  <c r="G60"/>
  <c r="H60"/>
  <c r="I60"/>
  <c r="J60"/>
  <c r="C61"/>
  <c r="E61"/>
  <c r="F61"/>
  <c r="G61"/>
  <c r="H61"/>
  <c r="I61"/>
  <c r="J61"/>
  <c r="C62"/>
  <c r="E62"/>
  <c r="F62"/>
  <c r="G62"/>
  <c r="H62"/>
  <c r="I62"/>
  <c r="J62"/>
  <c r="C63"/>
  <c r="E63"/>
  <c r="F63"/>
  <c r="G63"/>
  <c r="H63"/>
  <c r="I63"/>
  <c r="J63"/>
  <c r="C64"/>
  <c r="F64"/>
  <c r="G64"/>
  <c r="H64"/>
  <c r="I64"/>
  <c r="J64"/>
  <c r="C65"/>
  <c r="E65"/>
  <c r="F65"/>
  <c r="G65"/>
  <c r="H65"/>
  <c r="I65"/>
  <c r="J65"/>
  <c r="C9"/>
  <c r="E9"/>
  <c r="F9"/>
  <c r="G9"/>
  <c r="H9"/>
  <c r="I9"/>
  <c r="J9"/>
  <c r="C10"/>
  <c r="E10"/>
  <c r="F10"/>
  <c r="G10"/>
  <c r="H10"/>
  <c r="I10"/>
  <c r="J10"/>
  <c r="C11"/>
  <c r="E11"/>
  <c r="F11"/>
  <c r="G11"/>
  <c r="H11"/>
  <c r="I11"/>
  <c r="J11"/>
  <c r="C12"/>
  <c r="E12"/>
  <c r="F12"/>
  <c r="G12"/>
  <c r="H12"/>
  <c r="I12"/>
  <c r="J12"/>
  <c r="C13"/>
  <c r="E13"/>
  <c r="H13"/>
  <c r="I13"/>
  <c r="J13"/>
  <c r="C14"/>
  <c r="E14"/>
  <c r="F14"/>
  <c r="G14"/>
  <c r="H14"/>
  <c r="I14"/>
  <c r="J14"/>
  <c r="C15"/>
  <c r="E15"/>
  <c r="F15"/>
  <c r="G15"/>
  <c r="H15"/>
  <c r="I15"/>
  <c r="J15"/>
  <c r="C16"/>
  <c r="E16"/>
  <c r="F16"/>
  <c r="G16"/>
  <c r="H16"/>
  <c r="I16"/>
  <c r="J16"/>
  <c r="C17"/>
  <c r="E17"/>
  <c r="F17"/>
  <c r="G17"/>
  <c r="H17"/>
  <c r="I17"/>
  <c r="J17"/>
  <c r="C18"/>
  <c r="E18"/>
  <c r="F18"/>
  <c r="G18"/>
  <c r="H18"/>
  <c r="I18"/>
  <c r="J18"/>
  <c r="C19"/>
  <c r="E19"/>
  <c r="F19"/>
  <c r="G19"/>
  <c r="H19"/>
  <c r="I19"/>
  <c r="J19"/>
  <c r="C20"/>
  <c r="E20"/>
  <c r="F20"/>
  <c r="G20"/>
  <c r="H20"/>
  <c r="I20"/>
  <c r="J20"/>
  <c r="C21"/>
  <c r="E21"/>
  <c r="F21"/>
  <c r="G21"/>
  <c r="H21"/>
  <c r="I21"/>
  <c r="J21"/>
  <c r="C22"/>
  <c r="E22"/>
  <c r="F22"/>
  <c r="G22"/>
  <c r="H22"/>
  <c r="I22"/>
  <c r="J22"/>
  <c r="C23"/>
  <c r="E23"/>
  <c r="F23"/>
  <c r="G23"/>
  <c r="H23"/>
  <c r="I23"/>
  <c r="J23"/>
  <c r="C24"/>
  <c r="E24"/>
  <c r="F24"/>
  <c r="G24"/>
  <c r="H24"/>
  <c r="I24"/>
  <c r="J24"/>
  <c r="C25"/>
  <c r="E25"/>
  <c r="F25"/>
  <c r="G25"/>
  <c r="H25"/>
  <c r="I25"/>
  <c r="J25"/>
  <c r="C26"/>
  <c r="E26"/>
  <c r="F26"/>
  <c r="G26"/>
  <c r="H26"/>
  <c r="I26"/>
  <c r="J26"/>
  <c r="C27"/>
  <c r="E27"/>
  <c r="F27"/>
  <c r="G27"/>
  <c r="H27"/>
  <c r="I27"/>
  <c r="J27"/>
  <c r="C28"/>
  <c r="E28"/>
  <c r="F28"/>
  <c r="G28"/>
  <c r="H28"/>
  <c r="I28"/>
  <c r="J28"/>
  <c r="C29"/>
  <c r="E29"/>
  <c r="F29"/>
  <c r="G29"/>
  <c r="H29"/>
  <c r="I29"/>
  <c r="J29"/>
  <c r="C30"/>
  <c r="E30"/>
  <c r="F30"/>
  <c r="G30"/>
  <c r="H30"/>
  <c r="I30"/>
  <c r="J30"/>
  <c r="C31"/>
  <c r="E31"/>
  <c r="F31"/>
  <c r="G31"/>
  <c r="H31"/>
  <c r="I31"/>
  <c r="J31"/>
  <c r="C32"/>
  <c r="E32"/>
  <c r="F32"/>
  <c r="G32"/>
  <c r="H32"/>
  <c r="I32"/>
  <c r="J32"/>
  <c r="C33"/>
  <c r="E33"/>
  <c r="F33"/>
  <c r="G33"/>
  <c r="H33"/>
  <c r="I33"/>
  <c r="J33"/>
  <c r="C34"/>
  <c r="E34"/>
  <c r="F34"/>
  <c r="G34"/>
  <c r="H34"/>
  <c r="I34"/>
  <c r="J34"/>
  <c r="C35"/>
  <c r="E35"/>
  <c r="H35"/>
  <c r="I35"/>
  <c r="J35"/>
  <c r="C36"/>
  <c r="E36"/>
  <c r="F36"/>
  <c r="G36"/>
  <c r="H36"/>
  <c r="I36"/>
  <c r="J36"/>
  <c r="C37"/>
  <c r="E37"/>
  <c r="F37"/>
  <c r="G37"/>
  <c r="H37"/>
  <c r="I37"/>
  <c r="J37"/>
  <c r="C38"/>
  <c r="E38"/>
  <c r="F38"/>
  <c r="G38"/>
  <c r="H38"/>
  <c r="I38"/>
  <c r="J38"/>
  <c r="C39"/>
  <c r="E39"/>
  <c r="F39"/>
  <c r="G39"/>
  <c r="H39"/>
  <c r="I39"/>
  <c r="J39"/>
  <c r="E40"/>
  <c r="F40"/>
  <c r="G40"/>
  <c r="H40"/>
  <c r="I40"/>
  <c r="J40"/>
  <c r="C41"/>
  <c r="E41"/>
  <c r="F41"/>
  <c r="G41"/>
  <c r="H41"/>
  <c r="I41"/>
  <c r="J41"/>
  <c r="C42"/>
  <c r="E42"/>
  <c r="F42"/>
  <c r="G42"/>
  <c r="H42"/>
  <c r="I42"/>
  <c r="J42"/>
  <c r="C43"/>
  <c r="E43"/>
  <c r="F43"/>
  <c r="G43"/>
  <c r="H43"/>
  <c r="I43"/>
  <c r="J43"/>
  <c r="C44"/>
  <c r="E44"/>
  <c r="F44"/>
  <c r="G44"/>
  <c r="H44"/>
  <c r="I44"/>
  <c r="J44"/>
  <c r="C12" i="24"/>
  <c r="I50" i="12" l="1"/>
  <c r="G50"/>
  <c r="H50"/>
  <c r="G94"/>
  <c r="I94"/>
  <c r="H94"/>
  <c r="I146"/>
  <c r="G146"/>
  <c r="H146"/>
  <c r="G123"/>
  <c r="I123"/>
  <c r="H123"/>
  <c r="G88"/>
  <c r="I88"/>
  <c r="H88"/>
  <c r="K128" i="8"/>
  <c r="G129" i="12"/>
  <c r="J128" i="8"/>
  <c r="H129" i="12"/>
  <c r="I129"/>
  <c r="G152"/>
  <c r="H66"/>
  <c r="H111"/>
  <c r="H152"/>
  <c r="G66"/>
  <c r="G111"/>
  <c r="I152"/>
  <c r="I66"/>
  <c r="I111"/>
  <c r="FC41" i="23"/>
  <c r="I156" i="12" l="1"/>
  <c r="G153"/>
  <c r="G156"/>
  <c r="H156"/>
  <c r="I153"/>
  <c r="H153"/>
  <c r="G155"/>
  <c r="I155"/>
  <c r="H155"/>
  <c r="FC40" i="23"/>
  <c r="G157" i="12" l="1"/>
  <c r="I157"/>
  <c r="H157"/>
  <c r="EK40" i="23"/>
  <c r="EJ40"/>
  <c r="EI40"/>
  <c r="EH40"/>
  <c r="EG40"/>
  <c r="EG41" s="1"/>
  <c r="EF40"/>
  <c r="EF41" s="1"/>
  <c r="EE40"/>
  <c r="EE41" s="1"/>
  <c r="ED40"/>
  <c r="ED41" s="1"/>
  <c r="EC40"/>
  <c r="EB40"/>
  <c r="EB41" s="1"/>
  <c r="EA40"/>
  <c r="EA41" s="1"/>
  <c r="DZ40"/>
  <c r="DZ41" s="1"/>
  <c r="DY40"/>
  <c r="DY41" s="1"/>
  <c r="DX40"/>
  <c r="DX41" s="1"/>
  <c r="DW40"/>
  <c r="DW41" s="1"/>
  <c r="DV40"/>
  <c r="DV41" s="1"/>
  <c r="DU40"/>
  <c r="DU41" s="1"/>
  <c r="DT40"/>
  <c r="DT41" s="1"/>
  <c r="DS40"/>
  <c r="DS41" s="1"/>
  <c r="DR40"/>
  <c r="DR41" s="1"/>
  <c r="DQ40"/>
  <c r="DQ41" s="1"/>
  <c r="DP40"/>
  <c r="DP41" s="1"/>
  <c r="DO40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FB41" s="1"/>
  <c r="CA40"/>
  <c r="CA41" s="1"/>
  <c r="BZ40"/>
  <c r="BZ41" s="1"/>
  <c r="BY40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M40"/>
  <c r="M41" s="1"/>
  <c r="L40"/>
  <c r="L41" s="1"/>
  <c r="K40"/>
  <c r="J40"/>
  <c r="J41" s="1"/>
  <c r="I40"/>
  <c r="I41" s="1"/>
  <c r="H40"/>
  <c r="H41" s="1"/>
  <c r="G40"/>
  <c r="F40"/>
  <c r="F41" s="1"/>
  <c r="E40"/>
  <c r="E41" s="1"/>
  <c r="D40"/>
  <c r="D41" s="1"/>
  <c r="C40"/>
  <c r="C41" s="1"/>
  <c r="B40"/>
  <c r="FC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FB39" s="1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FC38"/>
  <c r="EK38"/>
  <c r="EJ38"/>
  <c r="EI38"/>
  <c r="EH38"/>
  <c r="EG38"/>
  <c r="EF38"/>
  <c r="EE38"/>
  <c r="ED38"/>
  <c r="EC38"/>
  <c r="EB38"/>
  <c r="EA38"/>
  <c r="DZ38"/>
  <c r="DY38"/>
  <c r="DX38"/>
  <c r="DW38"/>
  <c r="DV38"/>
  <c r="DU38"/>
  <c r="DT38"/>
  <c r="DS38"/>
  <c r="DR38"/>
  <c r="DQ38"/>
  <c r="DP38"/>
  <c r="DO38"/>
  <c r="DN38"/>
  <c r="DM38"/>
  <c r="DL38"/>
  <c r="DK38"/>
  <c r="DJ38"/>
  <c r="DI38"/>
  <c r="DH38"/>
  <c r="DG38"/>
  <c r="DF38"/>
  <c r="DE38"/>
  <c r="DD38"/>
  <c r="DC38"/>
  <c r="DB38"/>
  <c r="DA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FB38" s="1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FC37"/>
  <c r="EK37"/>
  <c r="EJ37"/>
  <c r="EI37"/>
  <c r="EH37"/>
  <c r="EG37"/>
  <c r="EF37"/>
  <c r="EE37"/>
  <c r="ED37"/>
  <c r="EC37"/>
  <c r="EB37"/>
  <c r="EA37"/>
  <c r="DZ37"/>
  <c r="DY37"/>
  <c r="DX37"/>
  <c r="DW37"/>
  <c r="DV37"/>
  <c r="DU37"/>
  <c r="DT37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FB37" s="1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FC36"/>
  <c r="EK36"/>
  <c r="EJ36"/>
  <c r="EI36"/>
  <c r="EH36"/>
  <c r="EG36"/>
  <c r="EF36"/>
  <c r="EE36"/>
  <c r="ED36"/>
  <c r="EC36"/>
  <c r="EB36"/>
  <c r="EA36"/>
  <c r="DZ36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FB36" s="1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FC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FB33" s="1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FC32"/>
  <c r="C28" i="2" l="1"/>
  <c r="E28"/>
  <c r="C32"/>
  <c r="E32"/>
  <c r="C30"/>
  <c r="E30"/>
  <c r="C29"/>
  <c r="E29"/>
  <c r="C25"/>
  <c r="E25"/>
  <c r="C31"/>
  <c r="E31"/>
  <c r="D28"/>
  <c r="EW36" i="23"/>
  <c r="D30" i="2"/>
  <c r="EW38" i="23"/>
  <c r="EW40"/>
  <c r="D32" i="2"/>
  <c r="EW33" i="23"/>
  <c r="D25" i="2"/>
  <c r="D29"/>
  <c r="EW37" i="23"/>
  <c r="D31" i="2"/>
  <c r="EW39" i="23"/>
  <c r="G28" i="2"/>
  <c r="EZ37" i="23"/>
  <c r="EZ39"/>
  <c r="EZ36"/>
  <c r="EZ38"/>
  <c r="EZ33"/>
  <c r="X41"/>
  <c r="EZ40"/>
  <c r="ET33"/>
  <c r="ET37"/>
  <c r="ET36"/>
  <c r="ET38"/>
  <c r="ET40"/>
  <c r="ET39"/>
  <c r="O28" i="2"/>
  <c r="O30"/>
  <c r="O26"/>
  <c r="EV38" i="23"/>
  <c r="O25" i="2"/>
  <c r="O27"/>
  <c r="O29"/>
  <c r="O31"/>
  <c r="EV36" i="23"/>
  <c r="EV40"/>
  <c r="EV39"/>
  <c r="EV33"/>
  <c r="EV37"/>
  <c r="G41"/>
  <c r="EV41" s="1"/>
  <c r="N41"/>
  <c r="BY41"/>
  <c r="G25" i="2"/>
  <c r="EX33" i="23"/>
  <c r="G29" i="2"/>
  <c r="EX37" i="23"/>
  <c r="G26" i="2"/>
  <c r="G30"/>
  <c r="EX38" i="23"/>
  <c r="G31" i="2"/>
  <c r="EX39" i="23"/>
  <c r="EX36"/>
  <c r="G32" i="2"/>
  <c r="EX40" i="23"/>
  <c r="EC41"/>
  <c r="EX41" s="1"/>
  <c r="K41"/>
  <c r="B41"/>
  <c r="EY37"/>
  <c r="EU33"/>
  <c r="EU36"/>
  <c r="EU37"/>
  <c r="EU38"/>
  <c r="EU39"/>
  <c r="EY38"/>
  <c r="ER33"/>
  <c r="ER36"/>
  <c r="EQ37"/>
  <c r="ER37"/>
  <c r="ER38"/>
  <c r="EQ39"/>
  <c r="ER39"/>
  <c r="FA33"/>
  <c r="EY36"/>
  <c r="FA36"/>
  <c r="FA37"/>
  <c r="FA38"/>
  <c r="EY39"/>
  <c r="FA39"/>
  <c r="EY33"/>
  <c r="EQ33"/>
  <c r="EQ36"/>
  <c r="EQ40"/>
  <c r="FB40"/>
  <c r="FA40" s="1"/>
  <c r="EQ38"/>
  <c r="EU41"/>
  <c r="EU40"/>
  <c r="EK41"/>
  <c r="EJ41" s="1"/>
  <c r="EI41" s="1"/>
  <c r="EH41" s="1"/>
  <c r="EY40"/>
  <c r="FA41"/>
  <c r="ER40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FB32" s="1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FC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FB31" s="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FC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EU30" s="1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FB30" s="1"/>
  <c r="CA30"/>
  <c r="BZ30"/>
  <c r="BY30"/>
  <c r="BX30"/>
  <c r="FA30" s="1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FC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EU29" s="1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FB29" s="1"/>
  <c r="CA29"/>
  <c r="BZ29"/>
  <c r="BY29"/>
  <c r="BX29"/>
  <c r="FA29" s="1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FC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EU28" s="1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FB28" s="1"/>
  <c r="CA28"/>
  <c r="BZ28"/>
  <c r="BY28"/>
  <c r="BX28"/>
  <c r="FA28" s="1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FC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FB27" s="1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FC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FB26" s="1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FC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E17" i="2" l="1"/>
  <c r="D18"/>
  <c r="I18"/>
  <c r="C18"/>
  <c r="E18"/>
  <c r="D17"/>
  <c r="I17"/>
  <c r="F30"/>
  <c r="C19"/>
  <c r="E23"/>
  <c r="E19"/>
  <c r="C23"/>
  <c r="C24"/>
  <c r="E24"/>
  <c r="E21"/>
  <c r="C21"/>
  <c r="C20"/>
  <c r="E20"/>
  <c r="C22"/>
  <c r="E22"/>
  <c r="D22"/>
  <c r="D21"/>
  <c r="EW26" i="23"/>
  <c r="D20" i="2"/>
  <c r="EW28" i="23"/>
  <c r="EW30"/>
  <c r="EW25"/>
  <c r="D19" i="2"/>
  <c r="EW27" i="23"/>
  <c r="EW29"/>
  <c r="D23" i="2"/>
  <c r="EW31" i="23"/>
  <c r="D24" i="2"/>
  <c r="EW32" i="23"/>
  <c r="EW41"/>
  <c r="F32" i="2"/>
  <c r="G17"/>
  <c r="EZ41" i="23"/>
  <c r="EZ26"/>
  <c r="EZ28"/>
  <c r="EZ30"/>
  <c r="EZ32"/>
  <c r="EZ25"/>
  <c r="EZ27"/>
  <c r="EZ29"/>
  <c r="EZ31"/>
  <c r="ET26"/>
  <c r="ET28"/>
  <c r="ET30"/>
  <c r="ET32"/>
  <c r="ET27"/>
  <c r="ET29"/>
  <c r="ET31"/>
  <c r="ET41"/>
  <c r="O19" i="2"/>
  <c r="O21"/>
  <c r="O23"/>
  <c r="O18"/>
  <c r="O20"/>
  <c r="O22"/>
  <c r="O24"/>
  <c r="O17"/>
  <c r="EV25" i="23"/>
  <c r="EV29"/>
  <c r="EV26"/>
  <c r="EV27"/>
  <c r="EV31"/>
  <c r="EV30"/>
  <c r="EV28"/>
  <c r="EV32"/>
  <c r="FB25"/>
  <c r="G19" i="2"/>
  <c r="EX27" i="23"/>
  <c r="G23" i="2"/>
  <c r="EX31" i="23"/>
  <c r="G20" i="2"/>
  <c r="EX28" i="23"/>
  <c r="G24" i="2"/>
  <c r="EX32" i="23"/>
  <c r="G21" i="2"/>
  <c r="EX29" i="23"/>
  <c r="EX25"/>
  <c r="G18" i="2"/>
  <c r="EX26" i="23"/>
  <c r="G22" i="2"/>
  <c r="EX30" i="23"/>
  <c r="ER41"/>
  <c r="EQ41"/>
  <c r="EY25"/>
  <c r="EY26"/>
  <c r="EY27"/>
  <c r="EY28"/>
  <c r="EY29"/>
  <c r="EY30"/>
  <c r="EY31"/>
  <c r="ES39"/>
  <c r="ES33"/>
  <c r="ES36"/>
  <c r="EY32"/>
  <c r="ER32"/>
  <c r="EU25"/>
  <c r="EU26"/>
  <c r="EU27"/>
  <c r="EU31"/>
  <c r="ES38"/>
  <c r="ER25"/>
  <c r="EQ26"/>
  <c r="ER26"/>
  <c r="EQ27"/>
  <c r="ER27"/>
  <c r="ER31"/>
  <c r="ES37"/>
  <c r="FA25"/>
  <c r="FA26"/>
  <c r="FA27"/>
  <c r="FA31"/>
  <c r="ER28"/>
  <c r="ER29"/>
  <c r="ER30"/>
  <c r="EQ32"/>
  <c r="ES40"/>
  <c r="EQ28"/>
  <c r="EQ29"/>
  <c r="EQ30"/>
  <c r="EQ31"/>
  <c r="EU32"/>
  <c r="EY41"/>
  <c r="FA32"/>
  <c r="F25"/>
  <c r="E25"/>
  <c r="D25"/>
  <c r="C25"/>
  <c r="B25"/>
  <c r="FC24"/>
  <c r="EK24"/>
  <c r="EJ24"/>
  <c r="EI24"/>
  <c r="EH24"/>
  <c r="EG24"/>
  <c r="EF24"/>
  <c r="EE24"/>
  <c r="ED24"/>
  <c r="EC24"/>
  <c r="EB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FB24" s="1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FC23"/>
  <c r="EU23"/>
  <c r="FB23"/>
  <c r="FA23"/>
  <c r="FC22"/>
  <c r="EK22"/>
  <c r="EJ22"/>
  <c r="EI22"/>
  <c r="EH22"/>
  <c r="EG22"/>
  <c r="EF22"/>
  <c r="EE22"/>
  <c r="ED22"/>
  <c r="EC22"/>
  <c r="EB22"/>
  <c r="EA22"/>
  <c r="DZ22"/>
  <c r="DY22"/>
  <c r="DX22"/>
  <c r="DW22"/>
  <c r="DV22"/>
  <c r="DU22"/>
  <c r="DT22"/>
  <c r="DS22"/>
  <c r="DR22"/>
  <c r="DQ22"/>
  <c r="DP22"/>
  <c r="DO22"/>
  <c r="DN22"/>
  <c r="DM22"/>
  <c r="DL22"/>
  <c r="DK22"/>
  <c r="DJ22"/>
  <c r="DI22"/>
  <c r="DH22"/>
  <c r="DG22"/>
  <c r="DF22"/>
  <c r="DE22"/>
  <c r="DD22"/>
  <c r="DC22"/>
  <c r="DB22"/>
  <c r="DA22"/>
  <c r="EU22" s="1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FB22" s="1"/>
  <c r="CA22"/>
  <c r="BZ22"/>
  <c r="BY22"/>
  <c r="BX22"/>
  <c r="FA22" s="1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FC21"/>
  <c r="F21" i="2" l="1"/>
  <c r="F18"/>
  <c r="C17"/>
  <c r="F17"/>
  <c r="D16"/>
  <c r="I16"/>
  <c r="C16"/>
  <c r="I14"/>
  <c r="E16"/>
  <c r="C14"/>
  <c r="E14"/>
  <c r="F19"/>
  <c r="D14"/>
  <c r="EW22" i="23"/>
  <c r="EW24"/>
  <c r="EZ22"/>
  <c r="EZ24"/>
  <c r="ET25"/>
  <c r="ET22"/>
  <c r="ET24"/>
  <c r="O14" i="2"/>
  <c r="O16"/>
  <c r="EV22" i="23"/>
  <c r="EV24"/>
  <c r="G15" i="2"/>
  <c r="EX23" i="23"/>
  <c r="G14" i="2"/>
  <c r="EX22" i="23"/>
  <c r="G16" i="2"/>
  <c r="EX24" i="23"/>
  <c r="ES41"/>
  <c r="EY24"/>
  <c r="EY22"/>
  <c r="EY23"/>
  <c r="ES29"/>
  <c r="ES30"/>
  <c r="ES32"/>
  <c r="FA24"/>
  <c r="ES31"/>
  <c r="EU24"/>
  <c r="EQ24"/>
  <c r="ER24"/>
  <c r="ES27"/>
  <c r="ES26"/>
  <c r="ER22"/>
  <c r="ER23"/>
  <c r="EQ22"/>
  <c r="EQ23"/>
  <c r="ES28"/>
  <c r="EQ25"/>
  <c r="ES25" s="1"/>
  <c r="EK21"/>
  <c r="EK37" i="15" s="1"/>
  <c r="EJ21" i="23"/>
  <c r="EJ37" i="15" s="1"/>
  <c r="EI21" i="23"/>
  <c r="EI37" i="15" s="1"/>
  <c r="EH21" i="23"/>
  <c r="EH37" i="15" s="1"/>
  <c r="EG21" i="23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EU21" s="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FB21" s="1"/>
  <c r="CA21"/>
  <c r="BZ21"/>
  <c r="BY21"/>
  <c r="BX21"/>
  <c r="FA21" s="1"/>
  <c r="BW21"/>
  <c r="BV21"/>
  <c r="BU21"/>
  <c r="BT21"/>
  <c r="BS21"/>
  <c r="BR21"/>
  <c r="BQ21"/>
  <c r="BP21"/>
  <c r="BO21"/>
  <c r="BN21"/>
  <c r="BM21"/>
  <c r="BL21"/>
  <c r="BK21"/>
  <c r="BK37" i="15" s="1"/>
  <c r="BJ21" i="23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V37" i="15" s="1"/>
  <c r="U21" i="23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FC20"/>
  <c r="EK20"/>
  <c r="EJ20"/>
  <c r="EI20"/>
  <c r="EH20"/>
  <c r="EG20"/>
  <c r="EF20"/>
  <c r="EE20"/>
  <c r="ED20"/>
  <c r="EC20"/>
  <c r="EB20"/>
  <c r="EA20"/>
  <c r="DZ20"/>
  <c r="DY20"/>
  <c r="DX20"/>
  <c r="DW20"/>
  <c r="DV20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K186" i="3"/>
  <c r="FC19" i="23"/>
  <c r="EK19"/>
  <c r="EJ19"/>
  <c r="EI19"/>
  <c r="EH19"/>
  <c r="EG19"/>
  <c r="EF19"/>
  <c r="EE19"/>
  <c r="ED19"/>
  <c r="EC19"/>
  <c r="EB19"/>
  <c r="EA19"/>
  <c r="DZ19"/>
  <c r="DY19"/>
  <c r="DX19"/>
  <c r="DW19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FC18"/>
  <c r="EK18"/>
  <c r="EJ18"/>
  <c r="EI18"/>
  <c r="EH18"/>
  <c r="EG18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FC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FC16"/>
  <c r="EK16"/>
  <c r="EJ16"/>
  <c r="EI16"/>
  <c r="EH16"/>
  <c r="EG16"/>
  <c r="EF16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FC15"/>
  <c r="EK15"/>
  <c r="EJ15"/>
  <c r="F16" i="2" l="1"/>
  <c r="C13"/>
  <c r="E13"/>
  <c r="C12"/>
  <c r="C8"/>
  <c r="C11"/>
  <c r="C10"/>
  <c r="C9"/>
  <c r="E10"/>
  <c r="E8"/>
  <c r="E11"/>
  <c r="B37" i="15"/>
  <c r="E9" i="2"/>
  <c r="E12"/>
  <c r="F14"/>
  <c r="D9"/>
  <c r="EW17" i="23"/>
  <c r="D11" i="2"/>
  <c r="EW19" i="23"/>
  <c r="D13" i="2"/>
  <c r="EW21" i="23"/>
  <c r="D8" i="2"/>
  <c r="EW16" i="23"/>
  <c r="D10" i="2"/>
  <c r="EW18" i="23"/>
  <c r="D12" i="2"/>
  <c r="EW20" i="23"/>
  <c r="EZ17"/>
  <c r="EZ19"/>
  <c r="EZ21"/>
  <c r="EZ18"/>
  <c r="EZ20"/>
  <c r="EZ16"/>
  <c r="ET16"/>
  <c r="ET18"/>
  <c r="ET20"/>
  <c r="ET17"/>
  <c r="ET19"/>
  <c r="ET21"/>
  <c r="O9" i="2"/>
  <c r="O13"/>
  <c r="O11"/>
  <c r="O8"/>
  <c r="O10"/>
  <c r="O12"/>
  <c r="EV17" i="23"/>
  <c r="EV21"/>
  <c r="EV19"/>
  <c r="EV18"/>
  <c r="EV16"/>
  <c r="EV20"/>
  <c r="G37" i="15"/>
  <c r="G8" i="2"/>
  <c r="I9"/>
  <c r="G11"/>
  <c r="FB18" i="23"/>
  <c r="H10" i="2"/>
  <c r="I10"/>
  <c r="G12"/>
  <c r="FB17" i="23"/>
  <c r="H9" i="2"/>
  <c r="FB19" i="23"/>
  <c r="H11" i="2"/>
  <c r="FB16" i="23"/>
  <c r="H8" i="2"/>
  <c r="I8"/>
  <c r="G10"/>
  <c r="I12"/>
  <c r="FA17" i="23"/>
  <c r="J9" i="2"/>
  <c r="EU18" i="23"/>
  <c r="K10" i="2"/>
  <c r="FA18" i="23"/>
  <c r="J10" i="2"/>
  <c r="EU19" i="23"/>
  <c r="K11" i="2"/>
  <c r="EU16" i="23"/>
  <c r="K8" i="2"/>
  <c r="FA19" i="23"/>
  <c r="J11" i="2"/>
  <c r="EU20" i="23"/>
  <c r="K12" i="2"/>
  <c r="G9"/>
  <c r="I11"/>
  <c r="FA16" i="23"/>
  <c r="J8" i="2"/>
  <c r="EU17" i="23"/>
  <c r="K9" i="2"/>
  <c r="FA20" i="23"/>
  <c r="J12" i="2"/>
  <c r="FB20" i="23"/>
  <c r="H12" i="2"/>
  <c r="EX18" i="23"/>
  <c r="EX19"/>
  <c r="EX16"/>
  <c r="EX20"/>
  <c r="EX17"/>
  <c r="G13" i="2"/>
  <c r="EX21" i="23"/>
  <c r="D47"/>
  <c r="ES23"/>
  <c r="EY17"/>
  <c r="EY18"/>
  <c r="EY19"/>
  <c r="EY20"/>
  <c r="EY16"/>
  <c r="ES24"/>
  <c r="ER16"/>
  <c r="ER17"/>
  <c r="ER18"/>
  <c r="ER19"/>
  <c r="ER20"/>
  <c r="EY21"/>
  <c r="ER21"/>
  <c r="EQ16"/>
  <c r="EQ17"/>
  <c r="EQ18"/>
  <c r="EQ19"/>
  <c r="EQ20"/>
  <c r="EQ21"/>
  <c r="ES22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DA15"/>
  <c r="K7" i="2" s="1"/>
  <c r="CR15" i="23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FC14"/>
  <c r="EK14"/>
  <c r="EJ14"/>
  <c r="EI14"/>
  <c r="EH14"/>
  <c r="EG14"/>
  <c r="EF14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DH14"/>
  <c r="DG14"/>
  <c r="DF14"/>
  <c r="DE14"/>
  <c r="DD14"/>
  <c r="DC14"/>
  <c r="DB14"/>
  <c r="DA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FA14" s="1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EG7"/>
  <c r="EF7"/>
  <c r="ED7"/>
  <c r="EC7"/>
  <c r="DQ7"/>
  <c r="DP7"/>
  <c r="DO7"/>
  <c r="DL7"/>
  <c r="DB7"/>
  <c r="CP7"/>
  <c r="CM7"/>
  <c r="CL7"/>
  <c r="CI7"/>
  <c r="CC7"/>
  <c r="CB7"/>
  <c r="BY7"/>
  <c r="BL7"/>
  <c r="BI7"/>
  <c r="BG7"/>
  <c r="BF7"/>
  <c r="BE7"/>
  <c r="AY7"/>
  <c r="AV7"/>
  <c r="AU7"/>
  <c r="AT7"/>
  <c r="AP7"/>
  <c r="AO7"/>
  <c r="AN7"/>
  <c r="AM7"/>
  <c r="AL7"/>
  <c r="AA7"/>
  <c r="T7"/>
  <c r="S7"/>
  <c r="P7"/>
  <c r="M7"/>
  <c r="L7"/>
  <c r="J7"/>
  <c r="I7"/>
  <c r="H7"/>
  <c r="E7"/>
  <c r="D7"/>
  <c r="C7"/>
  <c r="A2"/>
  <c r="C2" i="22"/>
  <c r="L21" i="21"/>
  <c r="E6" i="2" l="1"/>
  <c r="C6"/>
  <c r="C7"/>
  <c r="E7"/>
  <c r="D7"/>
  <c r="EW15" i="23"/>
  <c r="F92" i="8"/>
  <c r="H92" i="3"/>
  <c r="D6" i="2"/>
  <c r="EW14" i="23"/>
  <c r="EZ14"/>
  <c r="EZ15"/>
  <c r="ET14"/>
  <c r="ET15"/>
  <c r="O7" i="2"/>
  <c r="O6"/>
  <c r="EV14" i="23"/>
  <c r="EV15"/>
  <c r="F44" i="8"/>
  <c r="H44" i="3"/>
  <c r="F8" i="2"/>
  <c r="L8" s="1"/>
  <c r="F10"/>
  <c r="L10" s="1"/>
  <c r="F9"/>
  <c r="L9" s="1"/>
  <c r="FB15" i="23"/>
  <c r="H7" i="2"/>
  <c r="F12"/>
  <c r="L12" s="1"/>
  <c r="G7"/>
  <c r="F11"/>
  <c r="L11" s="1"/>
  <c r="FA15" i="23"/>
  <c r="J7" i="2"/>
  <c r="I7"/>
  <c r="G6"/>
  <c r="EX14" i="23"/>
  <c r="EX15"/>
  <c r="ES20"/>
  <c r="ES16"/>
  <c r="ES19"/>
  <c r="ES21"/>
  <c r="ES18"/>
  <c r="EY14"/>
  <c r="D46"/>
  <c r="ES17"/>
  <c r="EY15"/>
  <c r="EQ14"/>
  <c r="ER14"/>
  <c r="L22" i="21"/>
  <c r="EU14" i="23"/>
  <c r="FB14"/>
  <c r="EQ15"/>
  <c r="EU15"/>
  <c r="ER15"/>
  <c r="F7" i="2" l="1"/>
  <c r="L7" s="1"/>
  <c r="E46" i="23"/>
  <c r="CY42" s="1"/>
  <c r="ES15"/>
  <c r="ES14"/>
  <c r="C19" i="21"/>
  <c r="B19"/>
  <c r="B18"/>
  <c r="B17"/>
  <c r="B16"/>
  <c r="B15"/>
  <c r="B14"/>
  <c r="B13"/>
  <c r="B12"/>
  <c r="B11"/>
  <c r="D10"/>
  <c r="B10" s="1"/>
  <c r="C5"/>
  <c r="CX42" i="23" l="1"/>
  <c r="EO42"/>
  <c r="CW42"/>
  <c r="CV42"/>
  <c r="EN42"/>
  <c r="CT42"/>
  <c r="CU42"/>
  <c r="CS42"/>
  <c r="EM42"/>
  <c r="EL42"/>
  <c r="EL51" s="1"/>
  <c r="AI42"/>
  <c r="B42"/>
  <c r="B51" s="1"/>
  <c r="AJ42"/>
  <c r="AJ51" s="1"/>
  <c r="EH42"/>
  <c r="EH51" s="1"/>
  <c r="CM42"/>
  <c r="CM51" s="1"/>
  <c r="BL42"/>
  <c r="BL51" s="1"/>
  <c r="AD42"/>
  <c r="AD51" s="1"/>
  <c r="DN42"/>
  <c r="DN51" s="1"/>
  <c r="F42"/>
  <c r="F51" s="1"/>
  <c r="AN42"/>
  <c r="AN51" s="1"/>
  <c r="EC42"/>
  <c r="EC51" s="1"/>
  <c r="DC42"/>
  <c r="DC51" s="1"/>
  <c r="BN42"/>
  <c r="BN51" s="1"/>
  <c r="DE42"/>
  <c r="DE51" s="1"/>
  <c r="E42"/>
  <c r="E51" s="1"/>
  <c r="H42"/>
  <c r="H51" s="1"/>
  <c r="EF42"/>
  <c r="EF51" s="1"/>
  <c r="AL42"/>
  <c r="AL51" s="1"/>
  <c r="BS42"/>
  <c r="BS51" s="1"/>
  <c r="DL42"/>
  <c r="DL51" s="1"/>
  <c r="BU42"/>
  <c r="BU51" s="1"/>
  <c r="EE42"/>
  <c r="EE51" s="1"/>
  <c r="EG42"/>
  <c r="EG51" s="1"/>
  <c r="U42"/>
  <c r="U51" s="1"/>
  <c r="AM42"/>
  <c r="AM51" s="1"/>
  <c r="BT42"/>
  <c r="BT51" s="1"/>
  <c r="EA42"/>
  <c r="EA51" s="1"/>
  <c r="BX42"/>
  <c r="BX51" s="1"/>
  <c r="CL42"/>
  <c r="CL51" s="1"/>
  <c r="AW42"/>
  <c r="AW51" s="1"/>
  <c r="BM42"/>
  <c r="BM51" s="1"/>
  <c r="CD42"/>
  <c r="CD51" s="1"/>
  <c r="DD42"/>
  <c r="DD51" s="1"/>
  <c r="DV42"/>
  <c r="DV51" s="1"/>
  <c r="D42"/>
  <c r="D51" s="1"/>
  <c r="L42"/>
  <c r="L51" s="1"/>
  <c r="BV42"/>
  <c r="BV51" s="1"/>
  <c r="C42"/>
  <c r="C51" s="1"/>
  <c r="Z42"/>
  <c r="Z51" s="1"/>
  <c r="BZ42"/>
  <c r="BZ51" s="1"/>
  <c r="Q42"/>
  <c r="Q51" s="1"/>
  <c r="CQ42"/>
  <c r="CQ51" s="1"/>
  <c r="AH42"/>
  <c r="AH51" s="1"/>
  <c r="CR42"/>
  <c r="CR51" s="1"/>
  <c r="DA42"/>
  <c r="DA51" s="1"/>
  <c r="DR42"/>
  <c r="DR51" s="1"/>
  <c r="BA42"/>
  <c r="BA51" s="1"/>
  <c r="EI42"/>
  <c r="EI51" s="1"/>
  <c r="BO42"/>
  <c r="BO51" s="1"/>
  <c r="EJ42"/>
  <c r="EJ51" s="1"/>
  <c r="BP42"/>
  <c r="BP51" s="1"/>
  <c r="EK42"/>
  <c r="EK51" s="1"/>
  <c r="BQ42"/>
  <c r="BQ51" s="1"/>
  <c r="CH42"/>
  <c r="CH51" s="1"/>
  <c r="Y42"/>
  <c r="Y51" s="1"/>
  <c r="DG42"/>
  <c r="DG51" s="1"/>
  <c r="AP42"/>
  <c r="AP51" s="1"/>
  <c r="DH42"/>
  <c r="DH51" s="1"/>
  <c r="AQ42"/>
  <c r="AQ51" s="1"/>
  <c r="DI42"/>
  <c r="DI51" s="1"/>
  <c r="AR42"/>
  <c r="AR51" s="1"/>
  <c r="DJ42"/>
  <c r="DJ51" s="1"/>
  <c r="EB42"/>
  <c r="EB51" s="1"/>
  <c r="AF42"/>
  <c r="AF51" s="1"/>
  <c r="BW42"/>
  <c r="BW51" s="1"/>
  <c r="BY42"/>
  <c r="BY51" s="1"/>
  <c r="DK42"/>
  <c r="DK51" s="1"/>
  <c r="DM42"/>
  <c r="DM51" s="1"/>
  <c r="CN42"/>
  <c r="CN51" s="1"/>
  <c r="ED42"/>
  <c r="ED51" s="1"/>
  <c r="BK42"/>
  <c r="CA42"/>
  <c r="CA51" s="1"/>
  <c r="R42"/>
  <c r="R51" s="1"/>
  <c r="CB42"/>
  <c r="CB51" s="1"/>
  <c r="S42"/>
  <c r="S51" s="1"/>
  <c r="CC42"/>
  <c r="CC51" s="1"/>
  <c r="T42"/>
  <c r="T51" s="1"/>
  <c r="DB42"/>
  <c r="DB51" s="1"/>
  <c r="AK42"/>
  <c r="AK51" s="1"/>
  <c r="DS42"/>
  <c r="DS51" s="1"/>
  <c r="BB42"/>
  <c r="BB51" s="1"/>
  <c r="DT42"/>
  <c r="DT51" s="1"/>
  <c r="BC42"/>
  <c r="BC51" s="1"/>
  <c r="DU42"/>
  <c r="DU51" s="1"/>
  <c r="BD42"/>
  <c r="BD51" s="1"/>
  <c r="K42"/>
  <c r="K51" s="1"/>
  <c r="BR42"/>
  <c r="BR51" s="1"/>
  <c r="I42"/>
  <c r="I51" s="1"/>
  <c r="CI42"/>
  <c r="CI51" s="1"/>
  <c r="CJ42"/>
  <c r="CJ51" s="1"/>
  <c r="AA42"/>
  <c r="AA51" s="1"/>
  <c r="CK42"/>
  <c r="CK51" s="1"/>
  <c r="AB42"/>
  <c r="AB51" s="1"/>
  <c r="AS42"/>
  <c r="AS51" s="1"/>
  <c r="BI42"/>
  <c r="BI51" s="1"/>
  <c r="M42"/>
  <c r="M51" s="1"/>
  <c r="DZ42"/>
  <c r="DZ51" s="1"/>
  <c r="N42"/>
  <c r="N51" s="1"/>
  <c r="P42"/>
  <c r="P51" s="1"/>
  <c r="AT42"/>
  <c r="AT51" s="1"/>
  <c r="AV42"/>
  <c r="AV51" s="1"/>
  <c r="CO42"/>
  <c r="CO51" s="1"/>
  <c r="CP42"/>
  <c r="CP51" s="1"/>
  <c r="AG42"/>
  <c r="AG51" s="1"/>
  <c r="DO42"/>
  <c r="DO51" s="1"/>
  <c r="AX42"/>
  <c r="AX51" s="1"/>
  <c r="DP42"/>
  <c r="DP51" s="1"/>
  <c r="AY42"/>
  <c r="AY51" s="1"/>
  <c r="DQ42"/>
  <c r="DQ51" s="1"/>
  <c r="AZ42"/>
  <c r="AZ51" s="1"/>
  <c r="CE42"/>
  <c r="CE51" s="1"/>
  <c r="V42"/>
  <c r="V51" s="1"/>
  <c r="CF42"/>
  <c r="CF51" s="1"/>
  <c r="W42"/>
  <c r="W51" s="1"/>
  <c r="CG42"/>
  <c r="CG51" s="1"/>
  <c r="X42"/>
  <c r="X51" s="1"/>
  <c r="DF42"/>
  <c r="DF51" s="1"/>
  <c r="AO42"/>
  <c r="AO51" s="1"/>
  <c r="DW42"/>
  <c r="DW51" s="1"/>
  <c r="BE42"/>
  <c r="BE51" s="1"/>
  <c r="DX42"/>
  <c r="DX51" s="1"/>
  <c r="BF42"/>
  <c r="BF51" s="1"/>
  <c r="DY42"/>
  <c r="DY51" s="1"/>
  <c r="BG42"/>
  <c r="BG51" s="1"/>
  <c r="G42"/>
  <c r="G51" s="1"/>
  <c r="BH42"/>
  <c r="BH51" s="1"/>
  <c r="BJ42"/>
  <c r="BJ51" s="1"/>
  <c r="AE42"/>
  <c r="AE51" s="1"/>
  <c r="J42"/>
  <c r="J51" s="1"/>
  <c r="O42"/>
  <c r="O51" s="1"/>
  <c r="AC42"/>
  <c r="AC51" s="1"/>
  <c r="AU42"/>
  <c r="AU51" s="1"/>
  <c r="A27" i="18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J54" i="17"/>
  <c r="I54"/>
  <c r="H54"/>
  <c r="G54"/>
  <c r="F54"/>
  <c r="E54"/>
  <c r="D54"/>
  <c r="C54"/>
  <c r="B54"/>
  <c r="BK51" i="23" l="1"/>
  <c r="AI51"/>
  <c r="EQ42"/>
  <c r="R53" i="17"/>
  <c r="J52"/>
  <c r="I52"/>
  <c r="I53" s="1"/>
  <c r="H52"/>
  <c r="H53" s="1"/>
  <c r="G52"/>
  <c r="G53" s="1"/>
  <c r="F52"/>
  <c r="F53" s="1"/>
  <c r="E52"/>
  <c r="D52"/>
  <c r="C52"/>
  <c r="B52"/>
  <c r="B53" s="1"/>
  <c r="J50"/>
  <c r="I50"/>
  <c r="H50"/>
  <c r="G50"/>
  <c r="F50"/>
  <c r="E50"/>
  <c r="D50"/>
  <c r="C50"/>
  <c r="B50"/>
  <c r="J48"/>
  <c r="I48"/>
  <c r="H48"/>
  <c r="G48"/>
  <c r="F48"/>
  <c r="E48"/>
  <c r="D48"/>
  <c r="C48"/>
  <c r="B48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2"/>
  <c r="I42"/>
  <c r="H42"/>
  <c r="G42"/>
  <c r="F42"/>
  <c r="E42"/>
  <c r="D42"/>
  <c r="C42"/>
  <c r="B42"/>
  <c r="J40"/>
  <c r="I40"/>
  <c r="H40"/>
  <c r="G40"/>
  <c r="F40"/>
  <c r="E40"/>
  <c r="D40"/>
  <c r="C40"/>
  <c r="B40"/>
  <c r="J38"/>
  <c r="I38"/>
  <c r="H38"/>
  <c r="G38"/>
  <c r="F38"/>
  <c r="E38"/>
  <c r="D38"/>
  <c r="C38"/>
  <c r="B38"/>
  <c r="J36"/>
  <c r="I36"/>
  <c r="H36"/>
  <c r="G36"/>
  <c r="F36"/>
  <c r="E36"/>
  <c r="D36"/>
  <c r="C36"/>
  <c r="B36"/>
  <c r="J34"/>
  <c r="I34"/>
  <c r="H34"/>
  <c r="G34"/>
  <c r="F34"/>
  <c r="E34"/>
  <c r="D34"/>
  <c r="C34"/>
  <c r="B34"/>
  <c r="J32"/>
  <c r="I32"/>
  <c r="H32"/>
  <c r="G32"/>
  <c r="F32"/>
  <c r="E32"/>
  <c r="D32"/>
  <c r="C32"/>
  <c r="B32"/>
  <c r="J30"/>
  <c r="I30"/>
  <c r="H30"/>
  <c r="G30"/>
  <c r="F30"/>
  <c r="E30"/>
  <c r="D30"/>
  <c r="C30"/>
  <c r="B30"/>
  <c r="J28"/>
  <c r="I28"/>
  <c r="H28"/>
  <c r="G28"/>
  <c r="F28"/>
  <c r="E28"/>
  <c r="D28"/>
  <c r="C28"/>
  <c r="B28"/>
  <c r="J26"/>
  <c r="I26"/>
  <c r="H26"/>
  <c r="G26"/>
  <c r="F26"/>
  <c r="E26"/>
  <c r="D26"/>
  <c r="C26"/>
  <c r="B26"/>
  <c r="J24"/>
  <c r="I24"/>
  <c r="H24"/>
  <c r="G24"/>
  <c r="F24"/>
  <c r="E24"/>
  <c r="D24"/>
  <c r="C24"/>
  <c r="B24"/>
  <c r="J22"/>
  <c r="I22"/>
  <c r="H22"/>
  <c r="G22"/>
  <c r="F22"/>
  <c r="E22"/>
  <c r="D22"/>
  <c r="C22"/>
  <c r="B22"/>
  <c r="J20"/>
  <c r="I20"/>
  <c r="H20"/>
  <c r="G20"/>
  <c r="F20"/>
  <c r="E20"/>
  <c r="D20"/>
  <c r="C20"/>
  <c r="B20"/>
  <c r="J18"/>
  <c r="I18"/>
  <c r="H18"/>
  <c r="G18"/>
  <c r="F18"/>
  <c r="E18"/>
  <c r="D18"/>
  <c r="C18"/>
  <c r="B18"/>
  <c r="J16"/>
  <c r="I16"/>
  <c r="H16"/>
  <c r="G16"/>
  <c r="F16"/>
  <c r="E16"/>
  <c r="D16"/>
  <c r="C16"/>
  <c r="B16"/>
  <c r="J14"/>
  <c r="I14"/>
  <c r="H14"/>
  <c r="G14"/>
  <c r="F14"/>
  <c r="E14"/>
  <c r="D14"/>
  <c r="C14"/>
  <c r="B14"/>
  <c r="J12"/>
  <c r="I12"/>
  <c r="H12"/>
  <c r="G12"/>
  <c r="F12"/>
  <c r="E12"/>
  <c r="D12"/>
  <c r="C12"/>
  <c r="B12"/>
  <c r="J10"/>
  <c r="I10"/>
  <c r="H10"/>
  <c r="G10"/>
  <c r="F10"/>
  <c r="E10"/>
  <c r="D10"/>
  <c r="C10"/>
  <c r="B10"/>
  <c r="D43" l="1"/>
  <c r="H43"/>
  <c r="E47"/>
  <c r="F51"/>
  <c r="C11"/>
  <c r="G11"/>
  <c r="D17"/>
  <c r="B51"/>
  <c r="J51"/>
  <c r="E13"/>
  <c r="I13"/>
  <c r="D15"/>
  <c r="H15"/>
  <c r="B19"/>
  <c r="F19"/>
  <c r="J19"/>
  <c r="C25"/>
  <c r="G25"/>
  <c r="D31"/>
  <c r="H31"/>
  <c r="G33"/>
  <c r="E37"/>
  <c r="I37"/>
  <c r="D39"/>
  <c r="H39"/>
  <c r="C41"/>
  <c r="G41"/>
  <c r="B25"/>
  <c r="F25"/>
  <c r="E27"/>
  <c r="I27"/>
  <c r="D29"/>
  <c r="C29" s="1"/>
  <c r="H29"/>
  <c r="C31"/>
  <c r="G31"/>
  <c r="E35"/>
  <c r="I35"/>
  <c r="B41"/>
  <c r="F41"/>
  <c r="J41"/>
  <c r="E49"/>
  <c r="I49"/>
  <c r="H51"/>
  <c r="H17"/>
  <c r="B13"/>
  <c r="G15"/>
  <c r="J17"/>
  <c r="F23"/>
  <c r="C37"/>
  <c r="B39"/>
  <c r="G13"/>
  <c r="B15"/>
  <c r="F15"/>
  <c r="J15"/>
  <c r="D19"/>
  <c r="H19"/>
  <c r="C27"/>
  <c r="G27"/>
  <c r="I31"/>
  <c r="D33"/>
  <c r="C35"/>
  <c r="G35"/>
  <c r="B37"/>
  <c r="F37"/>
  <c r="J37"/>
  <c r="D41"/>
  <c r="H41"/>
  <c r="G43"/>
  <c r="D47"/>
  <c r="H47"/>
  <c r="B49"/>
  <c r="F49"/>
  <c r="J49"/>
  <c r="C15"/>
  <c r="F17"/>
  <c r="B23"/>
  <c r="I25"/>
  <c r="J39"/>
  <c r="C47"/>
  <c r="B17"/>
  <c r="J23"/>
  <c r="G29"/>
  <c r="F39"/>
  <c r="G47"/>
  <c r="D51"/>
  <c r="F13"/>
  <c r="J13"/>
  <c r="D21"/>
  <c r="H21"/>
  <c r="J25"/>
  <c r="B27"/>
  <c r="F27"/>
  <c r="J27"/>
  <c r="E39"/>
  <c r="I39"/>
  <c r="E11"/>
  <c r="I11"/>
  <c r="E23"/>
  <c r="I23"/>
  <c r="I19"/>
  <c r="B11"/>
  <c r="F11"/>
  <c r="J11"/>
  <c r="E15"/>
  <c r="I15"/>
  <c r="B21"/>
  <c r="F21"/>
  <c r="J21"/>
  <c r="C21"/>
  <c r="G21"/>
  <c r="B31"/>
  <c r="F31"/>
  <c r="E31" s="1"/>
  <c r="F33"/>
  <c r="B35"/>
  <c r="F35"/>
  <c r="J33"/>
  <c r="C43"/>
  <c r="I47"/>
  <c r="E25"/>
  <c r="D25"/>
  <c r="H25"/>
  <c r="E29"/>
  <c r="I29"/>
  <c r="E33"/>
  <c r="I33"/>
  <c r="H33" s="1"/>
  <c r="B43"/>
  <c r="F43"/>
  <c r="J43"/>
  <c r="D49"/>
  <c r="C49" s="1"/>
  <c r="H49"/>
  <c r="G49" s="1"/>
  <c r="C51"/>
  <c r="E19"/>
  <c r="D11"/>
  <c r="H13"/>
  <c r="C17"/>
  <c r="G17"/>
  <c r="D23"/>
  <c r="C23" s="1"/>
  <c r="H23"/>
  <c r="C33"/>
  <c r="D35"/>
  <c r="H35"/>
  <c r="C39"/>
  <c r="E41"/>
  <c r="I41"/>
  <c r="B47"/>
  <c r="F47"/>
  <c r="J47"/>
  <c r="E51"/>
  <c r="I51"/>
  <c r="E53"/>
  <c r="D53" s="1"/>
  <c r="C53" s="1"/>
  <c r="H11"/>
  <c r="E17"/>
  <c r="I17"/>
  <c r="C19"/>
  <c r="G19"/>
  <c r="E21"/>
  <c r="I21"/>
  <c r="D27"/>
  <c r="H27"/>
  <c r="B29"/>
  <c r="J31"/>
  <c r="J35"/>
  <c r="D37"/>
  <c r="J53"/>
  <c r="G23"/>
  <c r="F29"/>
  <c r="J29"/>
  <c r="H37"/>
  <c r="G37" s="1"/>
  <c r="G39"/>
  <c r="E43"/>
  <c r="I43"/>
  <c r="G51"/>
  <c r="D13"/>
  <c r="C13" s="1"/>
  <c r="B33"/>
  <c r="J8"/>
  <c r="J9" s="1"/>
  <c r="I8"/>
  <c r="I9" s="1"/>
  <c r="H8"/>
  <c r="H9" s="1"/>
  <c r="G8"/>
  <c r="G9" s="1"/>
  <c r="F8"/>
  <c r="F9" s="1"/>
  <c r="E8"/>
  <c r="E9" s="1"/>
  <c r="D8"/>
  <c r="D9" s="1"/>
  <c r="C8"/>
  <c r="C9" s="1"/>
  <c r="B8"/>
  <c r="B9" s="1"/>
  <c r="J6"/>
  <c r="I6"/>
  <c r="H6"/>
  <c r="G6"/>
  <c r="F6"/>
  <c r="E6"/>
  <c r="D6"/>
  <c r="C6"/>
  <c r="B6"/>
  <c r="E3"/>
  <c r="AB9" s="1"/>
  <c r="B3"/>
  <c r="P4" s="1"/>
  <c r="D52" i="16"/>
  <c r="C52"/>
  <c r="D50"/>
  <c r="C50"/>
  <c r="D48"/>
  <c r="C48"/>
  <c r="D46"/>
  <c r="C46"/>
  <c r="D44"/>
  <c r="C44"/>
  <c r="D43"/>
  <c r="C43"/>
  <c r="D42"/>
  <c r="C42"/>
  <c r="D40"/>
  <c r="C40"/>
  <c r="D38"/>
  <c r="C38"/>
  <c r="D36"/>
  <c r="C36"/>
  <c r="D34"/>
  <c r="C34"/>
  <c r="D32"/>
  <c r="C32"/>
  <c r="D30"/>
  <c r="C30"/>
  <c r="D28"/>
  <c r="C28"/>
  <c r="D26"/>
  <c r="C26"/>
  <c r="D24"/>
  <c r="C24"/>
  <c r="D22"/>
  <c r="C22"/>
  <c r="D20"/>
  <c r="C20"/>
  <c r="D18"/>
  <c r="C18"/>
  <c r="D16"/>
  <c r="C16"/>
  <c r="D14"/>
  <c r="C14"/>
  <c r="T12"/>
  <c r="D12"/>
  <c r="C12"/>
  <c r="T10"/>
  <c r="D10"/>
  <c r="C10"/>
  <c r="T9"/>
  <c r="D8"/>
  <c r="C8"/>
  <c r="D6"/>
  <c r="C6"/>
  <c r="D4"/>
  <c r="C4"/>
  <c r="B1"/>
  <c r="I5" s="1"/>
  <c r="E44" i="15"/>
  <c r="D44" s="1"/>
  <c r="D43"/>
  <c r="D40"/>
  <c r="C10" i="11" s="1"/>
  <c r="D39" i="15"/>
  <c r="EP37"/>
  <c r="EG37" s="1"/>
  <c r="EF37" s="1"/>
  <c r="EE37" s="1"/>
  <c r="ED37" s="1"/>
  <c r="EC37" s="1"/>
  <c r="EB37" s="1"/>
  <c r="EA37" s="1"/>
  <c r="DZ37" s="1"/>
  <c r="DY37" s="1"/>
  <c r="DX37" s="1"/>
  <c r="DW37" s="1"/>
  <c r="DV37" s="1"/>
  <c r="DU37" s="1"/>
  <c r="DT37" s="1"/>
  <c r="DS37" s="1"/>
  <c r="DR37" s="1"/>
  <c r="DQ37" s="1"/>
  <c r="DP37" s="1"/>
  <c r="DO37" s="1"/>
  <c r="DN37" s="1"/>
  <c r="DM37" s="1"/>
  <c r="DL37"/>
  <c r="DK37" s="1"/>
  <c r="DJ37" s="1"/>
  <c r="E4" i="16" l="1"/>
  <c r="D13"/>
  <c r="D11"/>
  <c r="D33"/>
  <c r="D39"/>
  <c r="D9"/>
  <c r="E43"/>
  <c r="D47"/>
  <c r="D51"/>
  <c r="J7" i="17"/>
  <c r="D7"/>
  <c r="E43" i="15"/>
  <c r="D17" i="16"/>
  <c r="D21"/>
  <c r="D37"/>
  <c r="I7" i="17"/>
  <c r="AB10" s="1"/>
  <c r="AB11" s="1"/>
  <c r="E40" i="15"/>
  <c r="D19" i="16"/>
  <c r="E22"/>
  <c r="E32"/>
  <c r="D7"/>
  <c r="E18"/>
  <c r="D27"/>
  <c r="D31"/>
  <c r="E52"/>
  <c r="D15"/>
  <c r="C23"/>
  <c r="D29"/>
  <c r="E42"/>
  <c r="D49"/>
  <c r="G7" i="17"/>
  <c r="F7" s="1"/>
  <c r="E24" i="16"/>
  <c r="D35"/>
  <c r="E36"/>
  <c r="E7" i="17"/>
  <c r="C11" i="16"/>
  <c r="E12"/>
  <c r="E40"/>
  <c r="E46"/>
  <c r="H7" i="17"/>
  <c r="E39" i="15"/>
  <c r="E8" i="16"/>
  <c r="C15"/>
  <c r="D23"/>
  <c r="C29"/>
  <c r="E30"/>
  <c r="C33"/>
  <c r="E34"/>
  <c r="C37"/>
  <c r="E38"/>
  <c r="C41"/>
  <c r="C47"/>
  <c r="E48"/>
  <c r="Q7" i="17"/>
  <c r="D45" i="15"/>
  <c r="E11" i="11" s="1"/>
  <c r="C7" i="16"/>
  <c r="E10"/>
  <c r="T13"/>
  <c r="C17"/>
  <c r="C27"/>
  <c r="E28"/>
  <c r="C45"/>
  <c r="C7" i="17"/>
  <c r="B7" s="1"/>
  <c r="C9" i="16"/>
  <c r="C21"/>
  <c r="C31"/>
  <c r="C35"/>
  <c r="C39"/>
  <c r="C51"/>
  <c r="C5"/>
  <c r="E6"/>
  <c r="C13"/>
  <c r="E16"/>
  <c r="C19"/>
  <c r="E20"/>
  <c r="C25"/>
  <c r="E26"/>
  <c r="E44"/>
  <c r="C49"/>
  <c r="E50"/>
  <c r="DI37" i="15"/>
  <c r="DH37" s="1"/>
  <c r="DG37" s="1"/>
  <c r="DF37"/>
  <c r="DE37"/>
  <c r="DD37" s="1"/>
  <c r="DC37" s="1"/>
  <c r="DB37" s="1"/>
  <c r="CZ37"/>
  <c r="CR37" s="1"/>
  <c r="CQ37" s="1"/>
  <c r="CP37" s="1"/>
  <c r="CO37" s="1"/>
  <c r="CN37" s="1"/>
  <c r="CM37" s="1"/>
  <c r="CL37" s="1"/>
  <c r="CK37" s="1"/>
  <c r="CJ37" s="1"/>
  <c r="CI37" s="1"/>
  <c r="CH37" s="1"/>
  <c r="CG37" s="1"/>
  <c r="CF37" s="1"/>
  <c r="CE37" s="1"/>
  <c r="CD37" s="1"/>
  <c r="CC37" s="1"/>
  <c r="CB37"/>
  <c r="CA37" s="1"/>
  <c r="BZ37" s="1"/>
  <c r="BY37" s="1"/>
  <c r="BX37"/>
  <c r="BW37" s="1"/>
  <c r="BV37" s="1"/>
  <c r="BU37" s="1"/>
  <c r="BT37" s="1"/>
  <c r="BS37" s="1"/>
  <c r="BR37" s="1"/>
  <c r="BQ37" s="1"/>
  <c r="BP37" s="1"/>
  <c r="BO37" s="1"/>
  <c r="BN37" s="1"/>
  <c r="BM37" s="1"/>
  <c r="BL37" s="1"/>
  <c r="BJ37" s="1"/>
  <c r="BI37" s="1"/>
  <c r="BH37" s="1"/>
  <c r="BG37" s="1"/>
  <c r="BF37" s="1"/>
  <c r="BE37" s="1"/>
  <c r="BD37"/>
  <c r="BC37" s="1"/>
  <c r="BB37" s="1"/>
  <c r="BA37" s="1"/>
  <c r="AZ37" s="1"/>
  <c r="AY37" s="1"/>
  <c r="AX37" s="1"/>
  <c r="AW37"/>
  <c r="AV37" s="1"/>
  <c r="AU37" s="1"/>
  <c r="AT37" s="1"/>
  <c r="AS37" s="1"/>
  <c r="AR37" s="1"/>
  <c r="AQ37" s="1"/>
  <c r="AP37" s="1"/>
  <c r="AO37" s="1"/>
  <c r="AN37" s="1"/>
  <c r="AM37"/>
  <c r="AL37" s="1"/>
  <c r="AK37" s="1"/>
  <c r="AJ37" s="1"/>
  <c r="AI37" s="1"/>
  <c r="AH37" s="1"/>
  <c r="AG37" s="1"/>
  <c r="AF37" s="1"/>
  <c r="AE37" s="1"/>
  <c r="AD37" s="1"/>
  <c r="AC37" s="1"/>
  <c r="AB37" s="1"/>
  <c r="AA37" s="1"/>
  <c r="Z37" s="1"/>
  <c r="Y37" s="1"/>
  <c r="X37"/>
  <c r="W37" s="1"/>
  <c r="U37" s="1"/>
  <c r="T37" s="1"/>
  <c r="S37" s="1"/>
  <c r="R37" s="1"/>
  <c r="Q37" s="1"/>
  <c r="P37" s="1"/>
  <c r="O37" s="1"/>
  <c r="N37"/>
  <c r="M37" s="1"/>
  <c r="L37" s="1"/>
  <c r="K37"/>
  <c r="J37" s="1"/>
  <c r="I37" s="1"/>
  <c r="H37" s="1"/>
  <c r="E37" s="1"/>
  <c r="D37" s="1"/>
  <c r="C37" s="1"/>
  <c r="E23" i="14"/>
  <c r="D23"/>
  <c r="C23"/>
  <c r="B23"/>
  <c r="E22"/>
  <c r="D22"/>
  <c r="C22"/>
  <c r="B22"/>
  <c r="P21"/>
  <c r="E21"/>
  <c r="D21"/>
  <c r="C21"/>
  <c r="B21"/>
  <c r="AI20"/>
  <c r="Q20"/>
  <c r="P20"/>
  <c r="E20"/>
  <c r="D20"/>
  <c r="C20"/>
  <c r="B20"/>
  <c r="E19"/>
  <c r="D19"/>
  <c r="C19"/>
  <c r="B19"/>
  <c r="E18"/>
  <c r="D18"/>
  <c r="C18"/>
  <c r="B18"/>
  <c r="N17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T14" i="16" l="1"/>
  <c r="E14" s="1"/>
  <c r="E10" i="11"/>
  <c r="E17" i="16"/>
  <c r="N20" i="14"/>
  <c r="N21"/>
  <c r="E9" i="16"/>
  <c r="E11"/>
  <c r="E33"/>
  <c r="E37"/>
  <c r="E15"/>
  <c r="E19"/>
  <c r="E47"/>
  <c r="E49"/>
  <c r="E39"/>
  <c r="E29"/>
  <c r="E31"/>
  <c r="E51"/>
  <c r="E35"/>
  <c r="E27"/>
  <c r="E23"/>
  <c r="E7"/>
  <c r="B3" i="14"/>
  <c r="E21" i="16"/>
  <c r="E13"/>
  <c r="B5" i="13" l="1"/>
  <c r="B123" i="11" l="1"/>
  <c r="F35" i="10" l="1"/>
  <c r="E35"/>
  <c r="D35"/>
  <c r="C35"/>
  <c r="F34"/>
  <c r="E34"/>
  <c r="D34"/>
  <c r="C34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C17" l="1"/>
  <c r="B26" i="16" s="1"/>
  <c r="C19" i="10"/>
  <c r="B30" i="16" s="1"/>
  <c r="C25" i="10"/>
  <c r="C29"/>
  <c r="B46" i="16" s="1"/>
  <c r="C31" i="10"/>
  <c r="B50" i="16" s="1"/>
  <c r="C38" i="10"/>
  <c r="C20"/>
  <c r="B32" i="16" s="1"/>
  <c r="C30" i="10"/>
  <c r="B48" i="16" s="1"/>
  <c r="C32" i="10"/>
  <c r="B52" i="16" s="1"/>
  <c r="C18" i="10"/>
  <c r="B28" i="16" s="1"/>
  <c r="C28" i="10"/>
  <c r="B44" i="16" s="1"/>
  <c r="C24" i="10"/>
  <c r="B40" i="16" s="1"/>
  <c r="C16" i="10"/>
  <c r="B24" i="16" s="1"/>
  <c r="C22" i="10"/>
  <c r="B36" i="16" s="1"/>
  <c r="C27" i="10"/>
  <c r="B43" i="16" s="1"/>
  <c r="C21" i="10"/>
  <c r="B34" i="16" s="1"/>
  <c r="C23" i="10"/>
  <c r="B38" i="16" s="1"/>
  <c r="C26" i="10"/>
  <c r="B42" i="16" s="1"/>
  <c r="E38" i="10"/>
  <c r="F15"/>
  <c r="E15"/>
  <c r="F14"/>
  <c r="E14"/>
  <c r="F13"/>
  <c r="E13"/>
  <c r="F12"/>
  <c r="E12"/>
  <c r="F11"/>
  <c r="E11"/>
  <c r="F10"/>
  <c r="E10"/>
  <c r="F9"/>
  <c r="E9"/>
  <c r="F8"/>
  <c r="E8"/>
  <c r="F7"/>
  <c r="E7"/>
  <c r="I22" i="9"/>
  <c r="D22"/>
  <c r="B22"/>
  <c r="I21"/>
  <c r="D21"/>
  <c r="B21"/>
  <c r="I20"/>
  <c r="D20"/>
  <c r="B20"/>
  <c r="I19"/>
  <c r="D19"/>
  <c r="B19"/>
  <c r="I18"/>
  <c r="D18"/>
  <c r="B18"/>
  <c r="I17"/>
  <c r="D17"/>
  <c r="B17"/>
  <c r="I16"/>
  <c r="D16"/>
  <c r="B16"/>
  <c r="I15"/>
  <c r="D15"/>
  <c r="B15"/>
  <c r="I14"/>
  <c r="D14"/>
  <c r="B14"/>
  <c r="I9"/>
  <c r="C5"/>
  <c r="L4"/>
  <c r="I4"/>
  <c r="EL183" i="8"/>
  <c r="B25" i="16" l="1"/>
  <c r="B51"/>
  <c r="B29"/>
  <c r="B45"/>
  <c r="B31"/>
  <c r="B49"/>
  <c r="B47"/>
  <c r="C37" i="10"/>
  <c r="B41" i="16"/>
  <c r="B39"/>
  <c r="C10" i="10"/>
  <c r="B12" i="16" s="1"/>
  <c r="C8" i="10"/>
  <c r="B8" i="16" s="1"/>
  <c r="B27"/>
  <c r="C11" i="10"/>
  <c r="B14" i="16" s="1"/>
  <c r="C15" i="10"/>
  <c r="B22" i="16" s="1"/>
  <c r="B23" s="1"/>
  <c r="C7" i="10"/>
  <c r="B6" i="16" s="1"/>
  <c r="B35"/>
  <c r="C9" i="10"/>
  <c r="B10" i="16" s="1"/>
  <c r="C12" i="10"/>
  <c r="B16" i="16" s="1"/>
  <c r="C14" i="10"/>
  <c r="B20" i="16" s="1"/>
  <c r="B37"/>
  <c r="C13" i="10"/>
  <c r="B18" i="16" s="1"/>
  <c r="B33"/>
  <c r="I23" i="9"/>
  <c r="I8" s="1"/>
  <c r="F6" i="10"/>
  <c r="E6" s="1"/>
  <c r="C6" s="1"/>
  <c r="B4" i="16" s="1"/>
  <c r="D23" i="9"/>
  <c r="B23"/>
  <c r="C9" s="1"/>
  <c r="J171" i="8"/>
  <c r="C22" i="9" s="1"/>
  <c r="O170" i="8"/>
  <c r="J170"/>
  <c r="C21" i="9" s="1"/>
  <c r="O169" i="8"/>
  <c r="J169"/>
  <c r="C20" i="9" s="1"/>
  <c r="B7" i="16" l="1"/>
  <c r="B11"/>
  <c r="B15"/>
  <c r="B13"/>
  <c r="G14" i="10"/>
  <c r="G15" s="1"/>
  <c r="B17" i="16"/>
  <c r="B21"/>
  <c r="B9"/>
  <c r="B19"/>
  <c r="B5"/>
  <c r="O168" i="8"/>
  <c r="J168"/>
  <c r="C19" i="9" s="1"/>
  <c r="O167" i="8"/>
  <c r="J167"/>
  <c r="C18" i="9" s="1"/>
  <c r="O166" i="8"/>
  <c r="J166"/>
  <c r="C17" i="9" s="1"/>
  <c r="O165" i="8"/>
  <c r="J165"/>
  <c r="C16" i="9" s="1"/>
  <c r="O164" i="8"/>
  <c r="J164"/>
  <c r="C15" i="9" s="1"/>
  <c r="O163" i="8"/>
  <c r="J163"/>
  <c r="O162"/>
  <c r="I159"/>
  <c r="O171" l="1"/>
  <c r="J172"/>
  <c r="C14" i="9"/>
  <c r="C23" s="1"/>
  <c r="I151" i="8"/>
  <c r="G151"/>
  <c r="F151" s="1"/>
  <c r="E151"/>
  <c r="D151"/>
  <c r="C151"/>
  <c r="I150"/>
  <c r="G150"/>
  <c r="F150"/>
  <c r="E150"/>
  <c r="D150"/>
  <c r="C150"/>
  <c r="I149"/>
  <c r="G149"/>
  <c r="F149"/>
  <c r="E149"/>
  <c r="D149"/>
  <c r="C149"/>
  <c r="I148"/>
  <c r="G148"/>
  <c r="F148"/>
  <c r="E148"/>
  <c r="D148"/>
  <c r="C148"/>
  <c r="I147"/>
  <c r="G147"/>
  <c r="F147"/>
  <c r="E147"/>
  <c r="D147"/>
  <c r="C147"/>
  <c r="I145"/>
  <c r="G145"/>
  <c r="F145"/>
  <c r="E145"/>
  <c r="D145"/>
  <c r="C145"/>
  <c r="I144"/>
  <c r="G144"/>
  <c r="F144"/>
  <c r="E144"/>
  <c r="D144"/>
  <c r="C144"/>
  <c r="I143"/>
  <c r="G143"/>
  <c r="F143"/>
  <c r="E143"/>
  <c r="D143"/>
  <c r="C143"/>
  <c r="I142"/>
  <c r="G142"/>
  <c r="F142"/>
  <c r="E142"/>
  <c r="D142"/>
  <c r="C142"/>
  <c r="I141"/>
  <c r="G141"/>
  <c r="F141"/>
  <c r="E141"/>
  <c r="D141"/>
  <c r="C141"/>
  <c r="I140"/>
  <c r="G140"/>
  <c r="F140"/>
  <c r="E140"/>
  <c r="D140"/>
  <c r="C140"/>
  <c r="I152" l="1"/>
  <c r="C8" i="9"/>
  <c r="K155" i="8"/>
  <c r="F152"/>
  <c r="G152"/>
  <c r="G138"/>
  <c r="F138"/>
  <c r="E138"/>
  <c r="G137" l="1"/>
  <c r="F137"/>
  <c r="E137"/>
  <c r="I136"/>
  <c r="G136"/>
  <c r="F136"/>
  <c r="E136"/>
  <c r="D136"/>
  <c r="C136"/>
  <c r="I135"/>
  <c r="G135"/>
  <c r="F135"/>
  <c r="E135"/>
  <c r="D135"/>
  <c r="C135"/>
  <c r="I134"/>
  <c r="G134"/>
  <c r="F134"/>
  <c r="E134"/>
  <c r="D134"/>
  <c r="C134"/>
  <c r="I133"/>
  <c r="G133"/>
  <c r="F133"/>
  <c r="E133"/>
  <c r="D133"/>
  <c r="C133"/>
  <c r="I132"/>
  <c r="G132"/>
  <c r="F132"/>
  <c r="E132"/>
  <c r="D132"/>
  <c r="C132"/>
  <c r="I131"/>
  <c r="G131"/>
  <c r="F131"/>
  <c r="E131"/>
  <c r="D131"/>
  <c r="C131"/>
  <c r="I130"/>
  <c r="G130"/>
  <c r="F130"/>
  <c r="E130"/>
  <c r="D130"/>
  <c r="C130"/>
  <c r="G146" l="1"/>
  <c r="F146"/>
  <c r="I146"/>
  <c r="I127"/>
  <c r="G127"/>
  <c r="F127" s="1"/>
  <c r="E127"/>
  <c r="D127"/>
  <c r="C127"/>
  <c r="I126"/>
  <c r="G126"/>
  <c r="F126"/>
  <c r="E126"/>
  <c r="D126"/>
  <c r="C126"/>
  <c r="I125"/>
  <c r="G125"/>
  <c r="F125"/>
  <c r="E125"/>
  <c r="D125"/>
  <c r="C125"/>
  <c r="I124"/>
  <c r="G124"/>
  <c r="F124"/>
  <c r="E124"/>
  <c r="D124"/>
  <c r="C124"/>
  <c r="I121"/>
  <c r="G121"/>
  <c r="F121"/>
  <c r="E121"/>
  <c r="D121"/>
  <c r="C121"/>
  <c r="I120"/>
  <c r="G120"/>
  <c r="F120"/>
  <c r="E120"/>
  <c r="D120"/>
  <c r="C120"/>
  <c r="I119"/>
  <c r="G119"/>
  <c r="F119"/>
  <c r="E119"/>
  <c r="D119"/>
  <c r="C119"/>
  <c r="I118"/>
  <c r="G118"/>
  <c r="F118"/>
  <c r="E118"/>
  <c r="D118"/>
  <c r="C118"/>
  <c r="I117"/>
  <c r="G117"/>
  <c r="F117"/>
  <c r="E117"/>
  <c r="D117"/>
  <c r="C117"/>
  <c r="I116"/>
  <c r="G116"/>
  <c r="F116"/>
  <c r="E116"/>
  <c r="D116"/>
  <c r="C116"/>
  <c r="I115"/>
  <c r="G115"/>
  <c r="F115"/>
  <c r="E115"/>
  <c r="D115"/>
  <c r="C115"/>
  <c r="I114"/>
  <c r="G114"/>
  <c r="F114"/>
  <c r="E114"/>
  <c r="D114"/>
  <c r="C114"/>
  <c r="I113"/>
  <c r="G113"/>
  <c r="F113"/>
  <c r="E113"/>
  <c r="D113"/>
  <c r="C113"/>
  <c r="I112"/>
  <c r="G112"/>
  <c r="F112"/>
  <c r="E112"/>
  <c r="D112"/>
  <c r="C112"/>
  <c r="I110"/>
  <c r="G110"/>
  <c r="F110"/>
  <c r="E110"/>
  <c r="D110"/>
  <c r="C110"/>
  <c r="I109"/>
  <c r="G109"/>
  <c r="F109"/>
  <c r="E109"/>
  <c r="D109"/>
  <c r="C109"/>
  <c r="I108"/>
  <c r="G108"/>
  <c r="F108"/>
  <c r="E108"/>
  <c r="D108"/>
  <c r="C108"/>
  <c r="I107"/>
  <c r="G107"/>
  <c r="F107"/>
  <c r="E107"/>
  <c r="D107"/>
  <c r="C107"/>
  <c r="I106"/>
  <c r="G106"/>
  <c r="F106"/>
  <c r="E106"/>
  <c r="D106"/>
  <c r="C106"/>
  <c r="I105"/>
  <c r="G105"/>
  <c r="F105"/>
  <c r="E105"/>
  <c r="D105"/>
  <c r="C105"/>
  <c r="I104"/>
  <c r="G104"/>
  <c r="F104"/>
  <c r="E104"/>
  <c r="D104"/>
  <c r="C104"/>
  <c r="I103"/>
  <c r="G103"/>
  <c r="F103"/>
  <c r="E103"/>
  <c r="D103"/>
  <c r="C103"/>
  <c r="I102"/>
  <c r="G102"/>
  <c r="F102"/>
  <c r="E102"/>
  <c r="D102"/>
  <c r="C102"/>
  <c r="I101"/>
  <c r="G101"/>
  <c r="F101"/>
  <c r="E101"/>
  <c r="D101"/>
  <c r="C101"/>
  <c r="I100"/>
  <c r="G100"/>
  <c r="F100"/>
  <c r="E100"/>
  <c r="D100"/>
  <c r="C100"/>
  <c r="I99"/>
  <c r="G99"/>
  <c r="F99"/>
  <c r="E99"/>
  <c r="D99"/>
  <c r="C99"/>
  <c r="I98"/>
  <c r="G98"/>
  <c r="F98"/>
  <c r="E98"/>
  <c r="D98"/>
  <c r="C98"/>
  <c r="I97"/>
  <c r="G97"/>
  <c r="F97"/>
  <c r="E97"/>
  <c r="D97"/>
  <c r="C97"/>
  <c r="I96"/>
  <c r="G96"/>
  <c r="F96"/>
  <c r="E96"/>
  <c r="D96"/>
  <c r="C96"/>
  <c r="I95"/>
  <c r="G95"/>
  <c r="F95"/>
  <c r="E95"/>
  <c r="D95"/>
  <c r="C95"/>
  <c r="I90"/>
  <c r="G90"/>
  <c r="F90"/>
  <c r="E90"/>
  <c r="D90"/>
  <c r="C90"/>
  <c r="I89"/>
  <c r="G89"/>
  <c r="F89"/>
  <c r="E89"/>
  <c r="D89"/>
  <c r="C89"/>
  <c r="I86"/>
  <c r="G86"/>
  <c r="F86"/>
  <c r="E86"/>
  <c r="D86"/>
  <c r="C86"/>
  <c r="I85"/>
  <c r="G85"/>
  <c r="F85"/>
  <c r="E85"/>
  <c r="D85"/>
  <c r="C85"/>
  <c r="I84"/>
  <c r="G84"/>
  <c r="F84"/>
  <c r="E84"/>
  <c r="D84"/>
  <c r="C84"/>
  <c r="I83"/>
  <c r="G83"/>
  <c r="F83"/>
  <c r="E83"/>
  <c r="D83"/>
  <c r="C83"/>
  <c r="I82"/>
  <c r="G82"/>
  <c r="F82"/>
  <c r="E82"/>
  <c r="D82"/>
  <c r="C82"/>
  <c r="I81"/>
  <c r="G81"/>
  <c r="F81"/>
  <c r="E81"/>
  <c r="D81"/>
  <c r="C81"/>
  <c r="I80"/>
  <c r="G80"/>
  <c r="F80"/>
  <c r="E80"/>
  <c r="D80"/>
  <c r="C80"/>
  <c r="I79"/>
  <c r="G79"/>
  <c r="F79"/>
  <c r="E79"/>
  <c r="D79"/>
  <c r="C79"/>
  <c r="I78"/>
  <c r="G78"/>
  <c r="F78"/>
  <c r="E78"/>
  <c r="D78"/>
  <c r="C78"/>
  <c r="I77"/>
  <c r="G77"/>
  <c r="F77"/>
  <c r="E77"/>
  <c r="D77"/>
  <c r="C77"/>
  <c r="I76"/>
  <c r="G76"/>
  <c r="F76"/>
  <c r="E76"/>
  <c r="D76"/>
  <c r="C76"/>
  <c r="I75"/>
  <c r="G75"/>
  <c r="F75"/>
  <c r="E75"/>
  <c r="D75"/>
  <c r="C75"/>
  <c r="G94" l="1"/>
  <c r="F94"/>
  <c r="I94"/>
  <c r="G123"/>
  <c r="F123"/>
  <c r="I123"/>
  <c r="G129"/>
  <c r="F129"/>
  <c r="I129"/>
  <c r="I111"/>
  <c r="F111"/>
  <c r="G111"/>
  <c r="I74"/>
  <c r="G74"/>
  <c r="F74"/>
  <c r="E74"/>
  <c r="D74"/>
  <c r="C74"/>
  <c r="I73"/>
  <c r="G73"/>
  <c r="F73"/>
  <c r="E73"/>
  <c r="D73"/>
  <c r="C73"/>
  <c r="I72"/>
  <c r="G72"/>
  <c r="F72"/>
  <c r="E72"/>
  <c r="D72"/>
  <c r="C72"/>
  <c r="I71"/>
  <c r="G71"/>
  <c r="F71"/>
  <c r="E71"/>
  <c r="D71"/>
  <c r="C71"/>
  <c r="I70"/>
  <c r="G70"/>
  <c r="F70"/>
  <c r="E70"/>
  <c r="D70"/>
  <c r="C70"/>
  <c r="I69"/>
  <c r="G69"/>
  <c r="F69"/>
  <c r="E69"/>
  <c r="D69"/>
  <c r="C69"/>
  <c r="I68"/>
  <c r="G68"/>
  <c r="F68"/>
  <c r="E68"/>
  <c r="D68"/>
  <c r="C68"/>
  <c r="I67"/>
  <c r="G67"/>
  <c r="F67" s="1"/>
  <c r="E67"/>
  <c r="D67"/>
  <c r="C67"/>
  <c r="I65"/>
  <c r="G65"/>
  <c r="F65"/>
  <c r="E65"/>
  <c r="D65"/>
  <c r="C65"/>
  <c r="I64"/>
  <c r="D64"/>
  <c r="C64"/>
  <c r="I63"/>
  <c r="G63"/>
  <c r="F63"/>
  <c r="E63"/>
  <c r="D63"/>
  <c r="C63"/>
  <c r="I62"/>
  <c r="G62"/>
  <c r="F62"/>
  <c r="E62"/>
  <c r="D62"/>
  <c r="C62"/>
  <c r="I61"/>
  <c r="G61"/>
  <c r="F61"/>
  <c r="E61"/>
  <c r="D61"/>
  <c r="C61"/>
  <c r="I60"/>
  <c r="G60"/>
  <c r="F60"/>
  <c r="E60"/>
  <c r="D60"/>
  <c r="C60"/>
  <c r="I59"/>
  <c r="G59"/>
  <c r="F59"/>
  <c r="E59"/>
  <c r="D59"/>
  <c r="C59"/>
  <c r="I58"/>
  <c r="G58"/>
  <c r="F58"/>
  <c r="E58"/>
  <c r="I57"/>
  <c r="G57"/>
  <c r="F57"/>
  <c r="E57"/>
  <c r="I56"/>
  <c r="G56"/>
  <c r="F56" s="1"/>
  <c r="E56"/>
  <c r="D56"/>
  <c r="C56"/>
  <c r="I55"/>
  <c r="G55"/>
  <c r="F55"/>
  <c r="E55"/>
  <c r="D55"/>
  <c r="I54"/>
  <c r="G54"/>
  <c r="F54"/>
  <c r="E54"/>
  <c r="D54"/>
  <c r="C54"/>
  <c r="I53"/>
  <c r="G53"/>
  <c r="F53"/>
  <c r="E53"/>
  <c r="D53"/>
  <c r="C53"/>
  <c r="I52"/>
  <c r="G52"/>
  <c r="F52"/>
  <c r="E52"/>
  <c r="D52"/>
  <c r="C52"/>
  <c r="I51"/>
  <c r="G51"/>
  <c r="F51" s="1"/>
  <c r="E51"/>
  <c r="D51"/>
  <c r="C51"/>
  <c r="I42"/>
  <c r="G42"/>
  <c r="F42"/>
  <c r="E42"/>
  <c r="D42"/>
  <c r="C42"/>
  <c r="I41"/>
  <c r="G41"/>
  <c r="F41"/>
  <c r="E41"/>
  <c r="D41"/>
  <c r="C41"/>
  <c r="I40"/>
  <c r="G40"/>
  <c r="F40"/>
  <c r="E40"/>
  <c r="D40"/>
  <c r="I39"/>
  <c r="G39"/>
  <c r="F39"/>
  <c r="E39"/>
  <c r="D39"/>
  <c r="C39"/>
  <c r="I38"/>
  <c r="G38"/>
  <c r="F38"/>
  <c r="E38"/>
  <c r="D38"/>
  <c r="C38"/>
  <c r="I37"/>
  <c r="G37"/>
  <c r="F37"/>
  <c r="E37"/>
  <c r="D37"/>
  <c r="C37"/>
  <c r="I36"/>
  <c r="G36"/>
  <c r="F36"/>
  <c r="E36"/>
  <c r="D36"/>
  <c r="I35"/>
  <c r="G35"/>
  <c r="F35"/>
  <c r="E35"/>
  <c r="D35"/>
  <c r="C35"/>
  <c r="I34"/>
  <c r="G34"/>
  <c r="F34"/>
  <c r="E34"/>
  <c r="D34"/>
  <c r="C34"/>
  <c r="I33"/>
  <c r="G33"/>
  <c r="F33"/>
  <c r="E33"/>
  <c r="D33"/>
  <c r="C33"/>
  <c r="I32"/>
  <c r="G32"/>
  <c r="F32"/>
  <c r="E32"/>
  <c r="D32"/>
  <c r="C32"/>
  <c r="I31"/>
  <c r="G31"/>
  <c r="F31"/>
  <c r="E31"/>
  <c r="D31"/>
  <c r="C31"/>
  <c r="I30"/>
  <c r="G30"/>
  <c r="F30"/>
  <c r="E30"/>
  <c r="D30"/>
  <c r="C30"/>
  <c r="I29"/>
  <c r="G29"/>
  <c r="F29"/>
  <c r="E29"/>
  <c r="D29"/>
  <c r="C29"/>
  <c r="I28"/>
  <c r="G28"/>
  <c r="F28"/>
  <c r="E28"/>
  <c r="D28"/>
  <c r="C28"/>
  <c r="I27"/>
  <c r="G27"/>
  <c r="F27"/>
  <c r="E27"/>
  <c r="D27"/>
  <c r="C27"/>
  <c r="I26"/>
  <c r="G26"/>
  <c r="F26"/>
  <c r="E26"/>
  <c r="D26"/>
  <c r="C26"/>
  <c r="I25"/>
  <c r="G25"/>
  <c r="F25"/>
  <c r="E25"/>
  <c r="D25"/>
  <c r="C25"/>
  <c r="I24"/>
  <c r="G24"/>
  <c r="F24"/>
  <c r="E24"/>
  <c r="D24"/>
  <c r="C24"/>
  <c r="I23"/>
  <c r="G23"/>
  <c r="F23"/>
  <c r="E23"/>
  <c r="D23"/>
  <c r="C23"/>
  <c r="I22"/>
  <c r="G22"/>
  <c r="F22"/>
  <c r="E22"/>
  <c r="D22"/>
  <c r="C22"/>
  <c r="I21"/>
  <c r="G21"/>
  <c r="F21"/>
  <c r="E21"/>
  <c r="D21"/>
  <c r="C21"/>
  <c r="I20"/>
  <c r="G20"/>
  <c r="F20"/>
  <c r="E20"/>
  <c r="D20"/>
  <c r="C20"/>
  <c r="I19"/>
  <c r="G19"/>
  <c r="F19"/>
  <c r="E19"/>
  <c r="D19"/>
  <c r="C19"/>
  <c r="I18"/>
  <c r="G18"/>
  <c r="F18"/>
  <c r="E18"/>
  <c r="D18"/>
  <c r="C18"/>
  <c r="I17"/>
  <c r="G17"/>
  <c r="F17"/>
  <c r="E17"/>
  <c r="D17"/>
  <c r="C17"/>
  <c r="I16"/>
  <c r="G16"/>
  <c r="F16"/>
  <c r="E16"/>
  <c r="D16"/>
  <c r="C16"/>
  <c r="I15"/>
  <c r="G15"/>
  <c r="F15"/>
  <c r="E15"/>
  <c r="D15"/>
  <c r="C15"/>
  <c r="I14"/>
  <c r="G14"/>
  <c r="F14"/>
  <c r="E14"/>
  <c r="D14"/>
  <c r="C14"/>
  <c r="I13"/>
  <c r="G13"/>
  <c r="F13"/>
  <c r="E13"/>
  <c r="D13"/>
  <c r="C13"/>
  <c r="I12"/>
  <c r="G12"/>
  <c r="F12"/>
  <c r="E12"/>
  <c r="D12"/>
  <c r="C12"/>
  <c r="I11"/>
  <c r="G11"/>
  <c r="F11"/>
  <c r="E11"/>
  <c r="D11"/>
  <c r="C11"/>
  <c r="I10"/>
  <c r="G10"/>
  <c r="F10"/>
  <c r="E10"/>
  <c r="D10"/>
  <c r="C10"/>
  <c r="I9"/>
  <c r="G9"/>
  <c r="F9"/>
  <c r="E9"/>
  <c r="D9"/>
  <c r="C9"/>
  <c r="L6"/>
  <c r="I50" l="1"/>
  <c r="G50"/>
  <c r="F50"/>
  <c r="G88"/>
  <c r="I88"/>
  <c r="F88"/>
  <c r="I66"/>
  <c r="F66"/>
  <c r="G66"/>
  <c r="G19" i="10"/>
  <c r="G18" s="1"/>
  <c r="C4" i="9"/>
  <c r="E33" i="6"/>
  <c r="F153" i="8" l="1"/>
  <c r="G153"/>
  <c r="I153"/>
  <c r="D155" s="1"/>
  <c r="C3" i="6"/>
  <c r="F16" i="5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G5"/>
  <c r="B4"/>
  <c r="D17" l="1"/>
  <c r="F17"/>
  <c r="E17"/>
  <c r="I28" i="4"/>
  <c r="E28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7"/>
  <c r="E7"/>
  <c r="I6"/>
  <c r="O186" i="3"/>
  <c r="E16" i="11" s="1"/>
  <c r="G23" i="4" l="1"/>
  <c r="L20"/>
  <c r="I20" s="1"/>
  <c r="L16"/>
  <c r="I16" s="1"/>
  <c r="M23"/>
  <c r="L24" s="1"/>
  <c r="L17"/>
  <c r="I17" s="1"/>
  <c r="L21"/>
  <c r="I21" s="1"/>
  <c r="L14"/>
  <c r="I14" s="1"/>
  <c r="L18"/>
  <c r="I18" s="1"/>
  <c r="L22"/>
  <c r="I22" s="1"/>
  <c r="L15"/>
  <c r="I15" s="1"/>
  <c r="L19"/>
  <c r="I19" s="1"/>
  <c r="E23"/>
  <c r="C23"/>
  <c r="B16" i="11"/>
  <c r="H186" i="3"/>
  <c r="N184"/>
  <c r="L184"/>
  <c r="H184"/>
  <c r="L183"/>
  <c r="H183"/>
  <c r="G180"/>
  <c r="L23" i="4" l="1"/>
  <c r="R172" i="3"/>
  <c r="N172"/>
  <c r="C38" i="11" s="1"/>
  <c r="L172" i="3"/>
  <c r="K172"/>
  <c r="H172" s="1"/>
  <c r="F13" i="11" s="1"/>
  <c r="X171" i="3"/>
  <c r="V171"/>
  <c r="F172" l="1"/>
  <c r="D13" i="11" s="1"/>
  <c r="U171" i="3"/>
  <c r="R171"/>
  <c r="N171"/>
  <c r="C37" i="11" s="1"/>
  <c r="L171" i="3"/>
  <c r="K171"/>
  <c r="H171"/>
  <c r="F171" s="1"/>
  <c r="R170"/>
  <c r="N170"/>
  <c r="C36" i="11" s="1"/>
  <c r="L170" i="3"/>
  <c r="K170"/>
  <c r="H170" s="1"/>
  <c r="R169"/>
  <c r="N169"/>
  <c r="C35" i="11" s="1"/>
  <c r="L169" i="3"/>
  <c r="K169"/>
  <c r="F169"/>
  <c r="D23" i="11" s="1"/>
  <c r="R168" i="3"/>
  <c r="N168"/>
  <c r="C34" i="11" s="1"/>
  <c r="L168" i="3"/>
  <c r="K168"/>
  <c r="I168"/>
  <c r="F23" i="11" s="1"/>
  <c r="F168" i="3" l="1"/>
  <c r="D22" i="11" s="1"/>
  <c r="R167" i="3"/>
  <c r="N167"/>
  <c r="C33" i="11" s="1"/>
  <c r="L167" i="3"/>
  <c r="K167"/>
  <c r="R166"/>
  <c r="N166"/>
  <c r="C32" i="11" s="1"/>
  <c r="L166" i="3"/>
  <c r="K166"/>
  <c r="R165"/>
  <c r="N165"/>
  <c r="C31" i="11" s="1"/>
  <c r="L165" i="3"/>
  <c r="K165"/>
  <c r="N164"/>
  <c r="C30" i="11" s="1"/>
  <c r="L164" i="3"/>
  <c r="K164"/>
  <c r="H163"/>
  <c r="D163"/>
  <c r="H162"/>
  <c r="D162"/>
  <c r="H161"/>
  <c r="L173" l="1"/>
  <c r="E161"/>
  <c r="C11" i="11" s="1"/>
  <c r="K173" i="3"/>
  <c r="I169"/>
  <c r="H23" i="11" s="1"/>
  <c r="AF160" i="3"/>
  <c r="P160"/>
  <c r="H160"/>
  <c r="N183" s="1"/>
  <c r="F160"/>
  <c r="H159"/>
  <c r="V158"/>
  <c r="P158"/>
  <c r="C9" i="11" s="1"/>
  <c r="H158" i="3"/>
  <c r="F158"/>
  <c r="P157"/>
  <c r="H157"/>
  <c r="F157"/>
  <c r="N152"/>
  <c r="P159" l="1"/>
  <c r="V156" s="1"/>
  <c r="W169" s="1"/>
  <c r="D37" i="11" s="1"/>
  <c r="AG160" i="3"/>
  <c r="W167" l="1"/>
  <c r="D35" i="11" s="1"/>
  <c r="W162" i="3"/>
  <c r="D30" i="11" s="1"/>
  <c r="W165" i="3"/>
  <c r="W170"/>
  <c r="W166"/>
  <c r="D34" i="11" s="1"/>
  <c r="W164" i="3"/>
  <c r="W168"/>
  <c r="W163"/>
  <c r="D31" i="11" s="1"/>
  <c r="E17" i="21"/>
  <c r="D17" s="1"/>
  <c r="C42" i="4"/>
  <c r="M151" i="3"/>
  <c r="H151" i="8" s="1"/>
  <c r="L151" i="3"/>
  <c r="K151"/>
  <c r="J151"/>
  <c r="I151"/>
  <c r="H151"/>
  <c r="G151"/>
  <c r="F151"/>
  <c r="E151"/>
  <c r="C151"/>
  <c r="M150"/>
  <c r="H150" i="8" s="1"/>
  <c r="L150" i="3"/>
  <c r="K150"/>
  <c r="J150"/>
  <c r="I150"/>
  <c r="H150" s="1"/>
  <c r="G150"/>
  <c r="F150"/>
  <c r="E150"/>
  <c r="C150"/>
  <c r="M149"/>
  <c r="L149"/>
  <c r="K149"/>
  <c r="J149"/>
  <c r="F149"/>
  <c r="E149"/>
  <c r="C149"/>
  <c r="M148"/>
  <c r="H148" i="8" s="1"/>
  <c r="L148" i="3"/>
  <c r="K148"/>
  <c r="H149" i="8" l="1"/>
  <c r="J149" s="1"/>
  <c r="O149" i="3"/>
  <c r="O152" s="1"/>
  <c r="E16" i="21"/>
  <c r="D16" s="1"/>
  <c r="D36" i="11"/>
  <c r="C38" i="4"/>
  <c r="D33" i="11"/>
  <c r="C37" i="4"/>
  <c r="D32" i="11"/>
  <c r="C43" i="4"/>
  <c r="D38" i="11"/>
  <c r="E15" i="21"/>
  <c r="D15" s="1"/>
  <c r="D15" i="24"/>
  <c r="W171" i="3"/>
  <c r="E14" i="21"/>
  <c r="D14" s="1"/>
  <c r="E12"/>
  <c r="D12" s="1"/>
  <c r="C41" i="4"/>
  <c r="C35"/>
  <c r="E13" i="21"/>
  <c r="D13" s="1"/>
  <c r="C39" i="4"/>
  <c r="E10" i="21"/>
  <c r="E18"/>
  <c r="D18" s="1"/>
  <c r="C40" i="4"/>
  <c r="E11" i="21"/>
  <c r="D11" s="1"/>
  <c r="C36" i="4"/>
  <c r="K148" i="8"/>
  <c r="J148"/>
  <c r="K150"/>
  <c r="J150"/>
  <c r="K149"/>
  <c r="J151"/>
  <c r="K151"/>
  <c r="J148" i="3"/>
  <c r="I148"/>
  <c r="H148" s="1"/>
  <c r="G148"/>
  <c r="F148"/>
  <c r="E148"/>
  <c r="C148"/>
  <c r="M147"/>
  <c r="L147"/>
  <c r="L152" s="1"/>
  <c r="K147"/>
  <c r="K152" s="1"/>
  <c r="J147"/>
  <c r="I147"/>
  <c r="H147"/>
  <c r="G147"/>
  <c r="F147"/>
  <c r="E147"/>
  <c r="C147"/>
  <c r="M145"/>
  <c r="H145" i="8" s="1"/>
  <c r="L145" i="3"/>
  <c r="K145"/>
  <c r="J145"/>
  <c r="I145"/>
  <c r="H145"/>
  <c r="G145"/>
  <c r="F145"/>
  <c r="E145"/>
  <c r="C145"/>
  <c r="M144"/>
  <c r="L144"/>
  <c r="K144"/>
  <c r="J144"/>
  <c r="I144"/>
  <c r="H144"/>
  <c r="G144"/>
  <c r="F144"/>
  <c r="E144"/>
  <c r="C144"/>
  <c r="M143"/>
  <c r="L143"/>
  <c r="K143"/>
  <c r="J143"/>
  <c r="I143"/>
  <c r="H143"/>
  <c r="G143"/>
  <c r="F143"/>
  <c r="E143"/>
  <c r="C143"/>
  <c r="M142"/>
  <c r="H142" i="8" s="1"/>
  <c r="L142" i="3"/>
  <c r="K142"/>
  <c r="J142"/>
  <c r="I142"/>
  <c r="H142"/>
  <c r="G142"/>
  <c r="F142"/>
  <c r="E142"/>
  <c r="C142"/>
  <c r="M141"/>
  <c r="L141"/>
  <c r="K141"/>
  <c r="J141"/>
  <c r="I141"/>
  <c r="H141"/>
  <c r="G141"/>
  <c r="F141"/>
  <c r="E141"/>
  <c r="C141"/>
  <c r="M140"/>
  <c r="H140" i="8" s="1"/>
  <c r="L140" i="3"/>
  <c r="K140"/>
  <c r="J140"/>
  <c r="I140"/>
  <c r="H140"/>
  <c r="G140"/>
  <c r="F140"/>
  <c r="E140"/>
  <c r="C140"/>
  <c r="M138"/>
  <c r="H138" i="8" s="1"/>
  <c r="K138" s="1"/>
  <c r="J138" s="1"/>
  <c r="L138" i="3"/>
  <c r="I138"/>
  <c r="H138"/>
  <c r="G138"/>
  <c r="F138"/>
  <c r="M137"/>
  <c r="H137" i="8" s="1"/>
  <c r="L137" i="3"/>
  <c r="I137"/>
  <c r="H137"/>
  <c r="G137"/>
  <c r="F137"/>
  <c r="M136"/>
  <c r="H136" i="8" s="1"/>
  <c r="L136" i="3"/>
  <c r="K136"/>
  <c r="J136"/>
  <c r="I136"/>
  <c r="H136"/>
  <c r="G136"/>
  <c r="F136"/>
  <c r="E136"/>
  <c r="M135"/>
  <c r="H135" i="8" s="1"/>
  <c r="L135" i="3"/>
  <c r="K135"/>
  <c r="J135"/>
  <c r="I135"/>
  <c r="H135"/>
  <c r="G135"/>
  <c r="F135"/>
  <c r="E135"/>
  <c r="M134"/>
  <c r="L134"/>
  <c r="K134"/>
  <c r="J134"/>
  <c r="I134"/>
  <c r="H134"/>
  <c r="G134"/>
  <c r="F134"/>
  <c r="E134"/>
  <c r="C134"/>
  <c r="M133"/>
  <c r="H133" i="8" s="1"/>
  <c r="L133" i="3"/>
  <c r="K133"/>
  <c r="J133"/>
  <c r="I133"/>
  <c r="H133"/>
  <c r="G133"/>
  <c r="F133"/>
  <c r="E133"/>
  <c r="C133"/>
  <c r="M132"/>
  <c r="H132" i="8" s="1"/>
  <c r="L132" i="3"/>
  <c r="K132"/>
  <c r="J132"/>
  <c r="I132"/>
  <c r="H132"/>
  <c r="G132"/>
  <c r="F132"/>
  <c r="E132"/>
  <c r="C132"/>
  <c r="M131"/>
  <c r="H131" i="8" s="1"/>
  <c r="L131" i="3"/>
  <c r="K131"/>
  <c r="J131"/>
  <c r="I131"/>
  <c r="H131" s="1"/>
  <c r="G131"/>
  <c r="F131"/>
  <c r="E131"/>
  <c r="C131"/>
  <c r="M130"/>
  <c r="L130"/>
  <c r="K130"/>
  <c r="J130"/>
  <c r="I130"/>
  <c r="H130"/>
  <c r="G130"/>
  <c r="F130"/>
  <c r="E130"/>
  <c r="C130"/>
  <c r="O134" l="1"/>
  <c r="H134" i="8"/>
  <c r="J134" s="1"/>
  <c r="H143"/>
  <c r="J143" s="1"/>
  <c r="J146" i="3"/>
  <c r="I146"/>
  <c r="M146"/>
  <c r="L146"/>
  <c r="H146"/>
  <c r="K146"/>
  <c r="H130" i="8"/>
  <c r="K130" s="1"/>
  <c r="D39" i="11"/>
  <c r="H141" i="8"/>
  <c r="K141" s="1"/>
  <c r="H144"/>
  <c r="K144" s="1"/>
  <c r="C44" i="4"/>
  <c r="E19" i="21"/>
  <c r="J152" i="3"/>
  <c r="I152"/>
  <c r="H152"/>
  <c r="K137" i="8"/>
  <c r="J137"/>
  <c r="K132"/>
  <c r="J132"/>
  <c r="K136"/>
  <c r="J136"/>
  <c r="K140"/>
  <c r="J140"/>
  <c r="K142"/>
  <c r="J142"/>
  <c r="O135" i="3"/>
  <c r="K131" i="8"/>
  <c r="J131"/>
  <c r="J133"/>
  <c r="K133"/>
  <c r="K135"/>
  <c r="J135"/>
  <c r="J145"/>
  <c r="K145"/>
  <c r="H147"/>
  <c r="M152" i="3"/>
  <c r="M127"/>
  <c r="L127"/>
  <c r="K127"/>
  <c r="J127"/>
  <c r="I127"/>
  <c r="H127"/>
  <c r="G127"/>
  <c r="F127"/>
  <c r="E127"/>
  <c r="C127"/>
  <c r="M126"/>
  <c r="H126" i="8" s="1"/>
  <c r="L126" i="3"/>
  <c r="K126"/>
  <c r="J126"/>
  <c r="I126"/>
  <c r="H126"/>
  <c r="G126"/>
  <c r="F126"/>
  <c r="E126"/>
  <c r="C126"/>
  <c r="M125"/>
  <c r="H125" i="8" s="1"/>
  <c r="L125" i="3"/>
  <c r="K125"/>
  <c r="J125"/>
  <c r="I125"/>
  <c r="H125" s="1"/>
  <c r="G125"/>
  <c r="F125"/>
  <c r="E125"/>
  <c r="C125"/>
  <c r="M124"/>
  <c r="L124"/>
  <c r="K124"/>
  <c r="J124"/>
  <c r="I124"/>
  <c r="H124"/>
  <c r="G124"/>
  <c r="F124"/>
  <c r="E124"/>
  <c r="C124"/>
  <c r="N127" l="1"/>
  <c r="N129" s="1"/>
  <c r="K143" i="8"/>
  <c r="O146" i="3"/>
  <c r="K134" i="8"/>
  <c r="J130"/>
  <c r="H146"/>
  <c r="J141"/>
  <c r="H127"/>
  <c r="J127" s="1"/>
  <c r="J144"/>
  <c r="I129" i="3"/>
  <c r="H129"/>
  <c r="L129"/>
  <c r="J129"/>
  <c r="K129"/>
  <c r="M129"/>
  <c r="O129"/>
  <c r="J125" i="8"/>
  <c r="K125"/>
  <c r="H124"/>
  <c r="J126"/>
  <c r="K126"/>
  <c r="K147"/>
  <c r="K152" s="1"/>
  <c r="H152"/>
  <c r="J147"/>
  <c r="J152" s="1"/>
  <c r="M121" i="3"/>
  <c r="H121" i="8" s="1"/>
  <c r="L121" i="3"/>
  <c r="K121"/>
  <c r="J121"/>
  <c r="I121"/>
  <c r="H121"/>
  <c r="G121"/>
  <c r="F121"/>
  <c r="E121"/>
  <c r="C121"/>
  <c r="M120"/>
  <c r="H120" i="8" s="1"/>
  <c r="L120" i="3"/>
  <c r="K120"/>
  <c r="J120"/>
  <c r="I120"/>
  <c r="H120"/>
  <c r="G120"/>
  <c r="F120"/>
  <c r="E120"/>
  <c r="C120"/>
  <c r="M119"/>
  <c r="H119" i="8" s="1"/>
  <c r="L119" i="3"/>
  <c r="K119"/>
  <c r="J119"/>
  <c r="I119"/>
  <c r="N119" s="1"/>
  <c r="H119"/>
  <c r="G119"/>
  <c r="F119"/>
  <c r="E119"/>
  <c r="C119"/>
  <c r="M118"/>
  <c r="H118" i="8" s="1"/>
  <c r="L118" i="3"/>
  <c r="K118"/>
  <c r="J118"/>
  <c r="I118"/>
  <c r="H118"/>
  <c r="G118"/>
  <c r="F118"/>
  <c r="E118"/>
  <c r="C118"/>
  <c r="M117"/>
  <c r="L117"/>
  <c r="K117"/>
  <c r="J117"/>
  <c r="I117"/>
  <c r="H117"/>
  <c r="G117"/>
  <c r="F117"/>
  <c r="E117"/>
  <c r="C117"/>
  <c r="M116"/>
  <c r="L116"/>
  <c r="K116"/>
  <c r="J116"/>
  <c r="I116"/>
  <c r="H116"/>
  <c r="G116"/>
  <c r="F116"/>
  <c r="E116"/>
  <c r="C116"/>
  <c r="M115"/>
  <c r="L115"/>
  <c r="K115"/>
  <c r="J115"/>
  <c r="I115"/>
  <c r="H115"/>
  <c r="G115"/>
  <c r="F115"/>
  <c r="E115"/>
  <c r="C115"/>
  <c r="M114"/>
  <c r="H114" i="8" s="1"/>
  <c r="L114" i="3"/>
  <c r="K114"/>
  <c r="J114"/>
  <c r="I114"/>
  <c r="O114" s="1"/>
  <c r="H114"/>
  <c r="G114"/>
  <c r="F114"/>
  <c r="E114"/>
  <c r="C114"/>
  <c r="H113" i="8"/>
  <c r="L113" i="3"/>
  <c r="K113"/>
  <c r="J113"/>
  <c r="I113"/>
  <c r="H113"/>
  <c r="G113"/>
  <c r="F113"/>
  <c r="E113"/>
  <c r="C113"/>
  <c r="L112"/>
  <c r="K112"/>
  <c r="J112"/>
  <c r="I112"/>
  <c r="G112"/>
  <c r="F112"/>
  <c r="E112"/>
  <c r="C112"/>
  <c r="M110"/>
  <c r="L110"/>
  <c r="K110"/>
  <c r="J110"/>
  <c r="I110"/>
  <c r="H110"/>
  <c r="G110"/>
  <c r="F110"/>
  <c r="E110"/>
  <c r="C110"/>
  <c r="H109" i="8"/>
  <c r="L109" i="3"/>
  <c r="K109"/>
  <c r="J109"/>
  <c r="I109"/>
  <c r="H109"/>
  <c r="G109"/>
  <c r="F109"/>
  <c r="E109"/>
  <c r="C109"/>
  <c r="M108"/>
  <c r="L108"/>
  <c r="K108"/>
  <c r="J108"/>
  <c r="I108"/>
  <c r="H108"/>
  <c r="G108"/>
  <c r="F108"/>
  <c r="E108"/>
  <c r="C108"/>
  <c r="M107"/>
  <c r="L107"/>
  <c r="K107"/>
  <c r="J107"/>
  <c r="I107"/>
  <c r="H107"/>
  <c r="G107"/>
  <c r="F107"/>
  <c r="E107"/>
  <c r="C107"/>
  <c r="M106"/>
  <c r="H106" i="8" s="1"/>
  <c r="L106" i="3"/>
  <c r="K106"/>
  <c r="J106"/>
  <c r="I106"/>
  <c r="H106"/>
  <c r="G106"/>
  <c r="F106"/>
  <c r="E106"/>
  <c r="C106"/>
  <c r="M105"/>
  <c r="L105"/>
  <c r="K105"/>
  <c r="J105"/>
  <c r="I105"/>
  <c r="H105"/>
  <c r="G105"/>
  <c r="F105"/>
  <c r="E105"/>
  <c r="C105"/>
  <c r="M104"/>
  <c r="L104"/>
  <c r="K104"/>
  <c r="J104"/>
  <c r="I104"/>
  <c r="H104"/>
  <c r="G104"/>
  <c r="F104"/>
  <c r="E104"/>
  <c r="C104"/>
  <c r="M103"/>
  <c r="H103" i="8" s="1"/>
  <c r="L103" i="3"/>
  <c r="K103"/>
  <c r="J103"/>
  <c r="I103"/>
  <c r="H103"/>
  <c r="G103"/>
  <c r="F103"/>
  <c r="E103"/>
  <c r="C103"/>
  <c r="M102"/>
  <c r="H102" i="8" s="1"/>
  <c r="L102" i="3"/>
  <c r="K102"/>
  <c r="J102"/>
  <c r="I102"/>
  <c r="H102"/>
  <c r="G102"/>
  <c r="F102"/>
  <c r="E102"/>
  <c r="C102"/>
  <c r="M101"/>
  <c r="H101" i="8" s="1"/>
  <c r="L101" i="3"/>
  <c r="K101"/>
  <c r="J101"/>
  <c r="I101"/>
  <c r="H101"/>
  <c r="G101"/>
  <c r="F101"/>
  <c r="E101"/>
  <c r="C101"/>
  <c r="M100"/>
  <c r="H100" i="8" s="1"/>
  <c r="L100" i="3"/>
  <c r="K100"/>
  <c r="J100"/>
  <c r="I100"/>
  <c r="H100"/>
  <c r="G100"/>
  <c r="F100"/>
  <c r="E100"/>
  <c r="C100"/>
  <c r="M99"/>
  <c r="H99" i="8" s="1"/>
  <c r="L99" i="3"/>
  <c r="K99"/>
  <c r="J99"/>
  <c r="I99"/>
  <c r="H99"/>
  <c r="G99"/>
  <c r="F99"/>
  <c r="E99"/>
  <c r="C99"/>
  <c r="M98"/>
  <c r="L98"/>
  <c r="K98"/>
  <c r="J98"/>
  <c r="I98"/>
  <c r="H98"/>
  <c r="G98"/>
  <c r="F98"/>
  <c r="E98"/>
  <c r="M97"/>
  <c r="H97" i="8" s="1"/>
  <c r="L97" i="3"/>
  <c r="K97"/>
  <c r="J97"/>
  <c r="I97"/>
  <c r="H97"/>
  <c r="G97"/>
  <c r="F97"/>
  <c r="E97"/>
  <c r="C97"/>
  <c r="M96"/>
  <c r="L96"/>
  <c r="K96"/>
  <c r="J96"/>
  <c r="I96"/>
  <c r="H96"/>
  <c r="G96"/>
  <c r="F96"/>
  <c r="E96"/>
  <c r="C96"/>
  <c r="M95"/>
  <c r="H95" i="8" s="1"/>
  <c r="L95" i="3"/>
  <c r="K95"/>
  <c r="J95"/>
  <c r="I95"/>
  <c r="H95" s="1"/>
  <c r="G95"/>
  <c r="F95"/>
  <c r="E95"/>
  <c r="C95"/>
  <c r="O94"/>
  <c r="M91"/>
  <c r="H91" i="8" s="1"/>
  <c r="L91" i="3"/>
  <c r="K91"/>
  <c r="J91"/>
  <c r="I91"/>
  <c r="H91"/>
  <c r="G91"/>
  <c r="F91"/>
  <c r="E91"/>
  <c r="C91"/>
  <c r="M90"/>
  <c r="H90" i="8" s="1"/>
  <c r="L90" i="3"/>
  <c r="K90"/>
  <c r="J90"/>
  <c r="I90"/>
  <c r="H90"/>
  <c r="G90"/>
  <c r="F90"/>
  <c r="E90"/>
  <c r="C90"/>
  <c r="M89"/>
  <c r="L89"/>
  <c r="K89"/>
  <c r="J89"/>
  <c r="I89"/>
  <c r="G89"/>
  <c r="F89"/>
  <c r="E89"/>
  <c r="C89"/>
  <c r="M86"/>
  <c r="L86"/>
  <c r="K86"/>
  <c r="J86"/>
  <c r="I86"/>
  <c r="H86"/>
  <c r="G86"/>
  <c r="F86"/>
  <c r="E86"/>
  <c r="C86"/>
  <c r="M85"/>
  <c r="H85" i="8" s="1"/>
  <c r="L85" i="3"/>
  <c r="K85"/>
  <c r="J85"/>
  <c r="I85"/>
  <c r="H85"/>
  <c r="G85"/>
  <c r="F85"/>
  <c r="E85"/>
  <c r="C85"/>
  <c r="M84"/>
  <c r="H84" i="8" s="1"/>
  <c r="L84" i="3"/>
  <c r="K84"/>
  <c r="J84"/>
  <c r="I84"/>
  <c r="H84"/>
  <c r="G84"/>
  <c r="F84"/>
  <c r="E84"/>
  <c r="C84"/>
  <c r="M83"/>
  <c r="H83" i="8" s="1"/>
  <c r="L83" i="3"/>
  <c r="K83"/>
  <c r="J83"/>
  <c r="I83"/>
  <c r="H83"/>
  <c r="G83"/>
  <c r="F83"/>
  <c r="C83"/>
  <c r="M82"/>
  <c r="H82" i="8" s="1"/>
  <c r="L82" i="3"/>
  <c r="K82"/>
  <c r="J82"/>
  <c r="I82"/>
  <c r="H82"/>
  <c r="G82"/>
  <c r="F82"/>
  <c r="E82"/>
  <c r="C82"/>
  <c r="M81"/>
  <c r="H81" i="8" s="1"/>
  <c r="L81" i="3"/>
  <c r="K81"/>
  <c r="J81"/>
  <c r="I81"/>
  <c r="H81"/>
  <c r="G81"/>
  <c r="F81"/>
  <c r="E81"/>
  <c r="C81"/>
  <c r="M80"/>
  <c r="L80"/>
  <c r="K80"/>
  <c r="J80"/>
  <c r="I80"/>
  <c r="H80"/>
  <c r="G80"/>
  <c r="F80"/>
  <c r="E80"/>
  <c r="C80"/>
  <c r="M79"/>
  <c r="H79" i="8" s="1"/>
  <c r="L79" i="3"/>
  <c r="K79"/>
  <c r="J79"/>
  <c r="I79"/>
  <c r="H79"/>
  <c r="G79"/>
  <c r="F79"/>
  <c r="E79"/>
  <c r="C79"/>
  <c r="M78"/>
  <c r="H78" i="8" s="1"/>
  <c r="L78" i="3"/>
  <c r="K78"/>
  <c r="J78"/>
  <c r="I78"/>
  <c r="H78"/>
  <c r="G78"/>
  <c r="F78"/>
  <c r="E78"/>
  <c r="C78"/>
  <c r="M77"/>
  <c r="H77" i="8" s="1"/>
  <c r="L77" i="3"/>
  <c r="K77"/>
  <c r="J77"/>
  <c r="I77"/>
  <c r="H77"/>
  <c r="G77"/>
  <c r="F77"/>
  <c r="E77"/>
  <c r="C77"/>
  <c r="M76"/>
  <c r="L76"/>
  <c r="K76"/>
  <c r="J76"/>
  <c r="I76"/>
  <c r="H76"/>
  <c r="G76"/>
  <c r="F76"/>
  <c r="E76"/>
  <c r="C76"/>
  <c r="M75"/>
  <c r="L75"/>
  <c r="K75"/>
  <c r="J75"/>
  <c r="I75"/>
  <c r="H75"/>
  <c r="G75"/>
  <c r="F75"/>
  <c r="E75"/>
  <c r="C75"/>
  <c r="M74"/>
  <c r="L74"/>
  <c r="K74"/>
  <c r="J74"/>
  <c r="I74"/>
  <c r="H74"/>
  <c r="G74"/>
  <c r="F74"/>
  <c r="E74"/>
  <c r="M73"/>
  <c r="L73"/>
  <c r="K73"/>
  <c r="J73"/>
  <c r="I73"/>
  <c r="H73"/>
  <c r="G73"/>
  <c r="F73"/>
  <c r="E73"/>
  <c r="C73"/>
  <c r="M72"/>
  <c r="L72"/>
  <c r="K72"/>
  <c r="J72"/>
  <c r="I72"/>
  <c r="H72" s="1"/>
  <c r="G72"/>
  <c r="F72"/>
  <c r="E72"/>
  <c r="M71"/>
  <c r="L71"/>
  <c r="K71"/>
  <c r="J71"/>
  <c r="I71"/>
  <c r="H71"/>
  <c r="G71"/>
  <c r="F71"/>
  <c r="E71"/>
  <c r="C71"/>
  <c r="M70"/>
  <c r="H70" i="8" s="1"/>
  <c r="L70" i="3"/>
  <c r="K70"/>
  <c r="J70"/>
  <c r="I70"/>
  <c r="H70"/>
  <c r="G70"/>
  <c r="F70"/>
  <c r="E70"/>
  <c r="C70"/>
  <c r="M69"/>
  <c r="L69"/>
  <c r="K69"/>
  <c r="J69"/>
  <c r="I69"/>
  <c r="G69"/>
  <c r="F69"/>
  <c r="E69"/>
  <c r="C69"/>
  <c r="L68"/>
  <c r="K68"/>
  <c r="J68"/>
  <c r="I68"/>
  <c r="N68" s="1"/>
  <c r="G68"/>
  <c r="F68"/>
  <c r="E68"/>
  <c r="C68"/>
  <c r="H67" i="8"/>
  <c r="L67" i="3"/>
  <c r="K67"/>
  <c r="J67"/>
  <c r="I67"/>
  <c r="H67"/>
  <c r="G67"/>
  <c r="F67"/>
  <c r="E67"/>
  <c r="C67"/>
  <c r="H65" i="8"/>
  <c r="K65" i="3"/>
  <c r="J65"/>
  <c r="I65"/>
  <c r="O65" s="1"/>
  <c r="H65"/>
  <c r="G65"/>
  <c r="F65"/>
  <c r="E65"/>
  <c r="N75" l="1"/>
  <c r="O104"/>
  <c r="H105" i="8"/>
  <c r="J105" s="1"/>
  <c r="N111" i="3"/>
  <c r="H115" i="8"/>
  <c r="K115" s="1"/>
  <c r="O115" i="3"/>
  <c r="H117" i="8"/>
  <c r="K117" s="1"/>
  <c r="O117" i="3"/>
  <c r="H107" i="8"/>
  <c r="K107" s="1"/>
  <c r="H86"/>
  <c r="J86" s="1"/>
  <c r="H73"/>
  <c r="K73" s="1"/>
  <c r="H80"/>
  <c r="K80" s="1"/>
  <c r="O80" i="3"/>
  <c r="K146" i="8"/>
  <c r="K91"/>
  <c r="J91"/>
  <c r="N123" i="3"/>
  <c r="L94"/>
  <c r="H69"/>
  <c r="N69"/>
  <c r="K94"/>
  <c r="H89"/>
  <c r="H94" s="1"/>
  <c r="I94"/>
  <c r="H89" i="8"/>
  <c r="H94" s="1"/>
  <c r="M94" i="3"/>
  <c r="J94"/>
  <c r="J146" i="8"/>
  <c r="N76" i="3"/>
  <c r="H68"/>
  <c r="H74" i="8"/>
  <c r="J74" s="1"/>
  <c r="H76"/>
  <c r="J76" s="1"/>
  <c r="H104"/>
  <c r="J104" s="1"/>
  <c r="I123" i="3"/>
  <c r="H129" i="8"/>
  <c r="L123" i="3"/>
  <c r="J123"/>
  <c r="K123"/>
  <c r="H116" i="8"/>
  <c r="J116" s="1"/>
  <c r="M123" i="3"/>
  <c r="K127" i="8"/>
  <c r="K88" i="3"/>
  <c r="H98" i="8"/>
  <c r="J98" s="1"/>
  <c r="I88" i="3"/>
  <c r="J88"/>
  <c r="M88"/>
  <c r="L88"/>
  <c r="H108" i="8"/>
  <c r="K108" s="1"/>
  <c r="H68"/>
  <c r="J68" s="1"/>
  <c r="H96"/>
  <c r="K96" s="1"/>
  <c r="H110"/>
  <c r="H69"/>
  <c r="J69" s="1"/>
  <c r="H71"/>
  <c r="J71" s="1"/>
  <c r="H75"/>
  <c r="K75" s="1"/>
  <c r="H72"/>
  <c r="H112" i="3"/>
  <c r="H123" s="1"/>
  <c r="H112" i="8"/>
  <c r="J111" i="3"/>
  <c r="K111"/>
  <c r="H111"/>
  <c r="L111"/>
  <c r="I111"/>
  <c r="J77" i="8"/>
  <c r="K77"/>
  <c r="K79"/>
  <c r="J79"/>
  <c r="K81"/>
  <c r="J81"/>
  <c r="K114"/>
  <c r="J114"/>
  <c r="J118"/>
  <c r="K118"/>
  <c r="K120"/>
  <c r="J120"/>
  <c r="K83"/>
  <c r="J83"/>
  <c r="K85"/>
  <c r="J85"/>
  <c r="K100"/>
  <c r="J100"/>
  <c r="K102"/>
  <c r="J102"/>
  <c r="K106"/>
  <c r="J106"/>
  <c r="J67"/>
  <c r="K67"/>
  <c r="K70"/>
  <c r="J70"/>
  <c r="K78"/>
  <c r="J78"/>
  <c r="K82"/>
  <c r="J82"/>
  <c r="K90"/>
  <c r="J90"/>
  <c r="K113"/>
  <c r="J113"/>
  <c r="K119"/>
  <c r="J119"/>
  <c r="K121"/>
  <c r="J121"/>
  <c r="J65"/>
  <c r="K65"/>
  <c r="K84"/>
  <c r="J84"/>
  <c r="K95"/>
  <c r="J95"/>
  <c r="J97"/>
  <c r="K97"/>
  <c r="K99"/>
  <c r="J99"/>
  <c r="K101"/>
  <c r="J101"/>
  <c r="K103"/>
  <c r="J103"/>
  <c r="K109"/>
  <c r="J109"/>
  <c r="K124"/>
  <c r="J124"/>
  <c r="J129" s="1"/>
  <c r="N89" i="3"/>
  <c r="N94" s="1"/>
  <c r="M111"/>
  <c r="C65"/>
  <c r="H64" i="8"/>
  <c r="K64" i="3"/>
  <c r="J64"/>
  <c r="I64"/>
  <c r="G64"/>
  <c r="E64"/>
  <c r="C64"/>
  <c r="H63" i="8"/>
  <c r="K63" i="3"/>
  <c r="J63"/>
  <c r="I63"/>
  <c r="O63" s="1"/>
  <c r="H63"/>
  <c r="G63"/>
  <c r="F63"/>
  <c r="E63"/>
  <c r="K86" i="8" l="1"/>
  <c r="J115"/>
  <c r="K105"/>
  <c r="J117"/>
  <c r="O123" i="3"/>
  <c r="K89" i="8"/>
  <c r="K94" s="1"/>
  <c r="J107"/>
  <c r="J80"/>
  <c r="O88" i="3"/>
  <c r="J73" i="8"/>
  <c r="J89"/>
  <c r="J94" s="1"/>
  <c r="H88" i="3"/>
  <c r="K104" i="8"/>
  <c r="K74"/>
  <c r="K116"/>
  <c r="K76"/>
  <c r="K129"/>
  <c r="H123"/>
  <c r="K98"/>
  <c r="K68"/>
  <c r="J108"/>
  <c r="K69"/>
  <c r="N88" i="3"/>
  <c r="H88" i="8"/>
  <c r="K71"/>
  <c r="J96"/>
  <c r="J75"/>
  <c r="H111"/>
  <c r="K110"/>
  <c r="J110"/>
  <c r="J72"/>
  <c r="K72"/>
  <c r="K112"/>
  <c r="J112"/>
  <c r="I156"/>
  <c r="O111" i="3"/>
  <c r="K63" i="8"/>
  <c r="J63"/>
  <c r="K64"/>
  <c r="J64"/>
  <c r="C63" i="3"/>
  <c r="H62" i="8"/>
  <c r="K62" i="3"/>
  <c r="J62"/>
  <c r="I62"/>
  <c r="O62" s="1"/>
  <c r="H62"/>
  <c r="G62"/>
  <c r="F62"/>
  <c r="E62"/>
  <c r="C62"/>
  <c r="H61" i="8"/>
  <c r="K61" i="3"/>
  <c r="J61"/>
  <c r="I61"/>
  <c r="H61"/>
  <c r="G61"/>
  <c r="F61"/>
  <c r="E61"/>
  <c r="C61"/>
  <c r="H60" i="8"/>
  <c r="K60" i="3"/>
  <c r="J60"/>
  <c r="I60"/>
  <c r="H60"/>
  <c r="G60"/>
  <c r="F60"/>
  <c r="E60"/>
  <c r="C60"/>
  <c r="H59" i="8"/>
  <c r="K59" i="3"/>
  <c r="J59"/>
  <c r="I59"/>
  <c r="H59"/>
  <c r="G59"/>
  <c r="F59"/>
  <c r="E59"/>
  <c r="C59"/>
  <c r="H58" i="8"/>
  <c r="K58" i="3"/>
  <c r="J58"/>
  <c r="I58"/>
  <c r="G58"/>
  <c r="F58"/>
  <c r="H57" i="8"/>
  <c r="K57" i="3"/>
  <c r="J57"/>
  <c r="I57"/>
  <c r="H57"/>
  <c r="F57"/>
  <c r="H56" i="8"/>
  <c r="K56" i="3"/>
  <c r="J56"/>
  <c r="I56"/>
  <c r="H56"/>
  <c r="G56"/>
  <c r="F56"/>
  <c r="E56"/>
  <c r="C56"/>
  <c r="H55" i="8"/>
  <c r="K55" i="3"/>
  <c r="J55"/>
  <c r="I55"/>
  <c r="H55"/>
  <c r="F55"/>
  <c r="E55"/>
  <c r="H54" i="8"/>
  <c r="K54" i="3"/>
  <c r="J54"/>
  <c r="I54"/>
  <c r="O54" s="1"/>
  <c r="H54"/>
  <c r="G54"/>
  <c r="F54"/>
  <c r="E54"/>
  <c r="C54"/>
  <c r="H53" i="8"/>
  <c r="K53" i="3"/>
  <c r="J53"/>
  <c r="I53"/>
  <c r="O53" s="1"/>
  <c r="H53"/>
  <c r="G53"/>
  <c r="F53"/>
  <c r="E53"/>
  <c r="C53"/>
  <c r="H52" i="8"/>
  <c r="K52" i="3"/>
  <c r="J52"/>
  <c r="I52"/>
  <c r="H52" s="1"/>
  <c r="G52"/>
  <c r="F52"/>
  <c r="E52"/>
  <c r="C52"/>
  <c r="K51"/>
  <c r="J51"/>
  <c r="I51"/>
  <c r="H51"/>
  <c r="G51"/>
  <c r="F51"/>
  <c r="E51"/>
  <c r="C51"/>
  <c r="H42" i="8"/>
  <c r="K42" i="3"/>
  <c r="J42"/>
  <c r="I42"/>
  <c r="H42"/>
  <c r="G42"/>
  <c r="F42"/>
  <c r="E42"/>
  <c r="C42"/>
  <c r="H41" i="8"/>
  <c r="K41" i="3"/>
  <c r="J41"/>
  <c r="I41"/>
  <c r="H41"/>
  <c r="G41"/>
  <c r="F41"/>
  <c r="E41"/>
  <c r="C41"/>
  <c r="H40" i="8"/>
  <c r="K40" i="3"/>
  <c r="J40"/>
  <c r="I40"/>
  <c r="O40" s="1"/>
  <c r="H40"/>
  <c r="G40"/>
  <c r="F40"/>
  <c r="E40"/>
  <c r="H39" i="8"/>
  <c r="K39" i="3"/>
  <c r="J39"/>
  <c r="I39"/>
  <c r="O39" s="1"/>
  <c r="H39"/>
  <c r="G39"/>
  <c r="F39"/>
  <c r="E39"/>
  <c r="J123" i="8" l="1"/>
  <c r="N51" i="3"/>
  <c r="K123" i="8"/>
  <c r="K111"/>
  <c r="J88"/>
  <c r="J111"/>
  <c r="H58" i="3"/>
  <c r="H66" s="1"/>
  <c r="K88" i="8"/>
  <c r="N52" i="3"/>
  <c r="O66"/>
  <c r="C17" i="5"/>
  <c r="I157" i="8"/>
  <c r="L66" i="3"/>
  <c r="J66"/>
  <c r="I66"/>
  <c r="K39" i="8"/>
  <c r="J39"/>
  <c r="K41"/>
  <c r="J41"/>
  <c r="K57"/>
  <c r="J57"/>
  <c r="K66" i="3"/>
  <c r="K52" i="8"/>
  <c r="J52"/>
  <c r="K54"/>
  <c r="J54"/>
  <c r="K55"/>
  <c r="J55"/>
  <c r="K58"/>
  <c r="J58"/>
  <c r="K60"/>
  <c r="J60"/>
  <c r="K62"/>
  <c r="J62"/>
  <c r="K40"/>
  <c r="J40"/>
  <c r="K42"/>
  <c r="J42"/>
  <c r="H51"/>
  <c r="M66" i="3"/>
  <c r="K53" i="8"/>
  <c r="J53"/>
  <c r="K56"/>
  <c r="J56"/>
  <c r="K59"/>
  <c r="J59"/>
  <c r="K61"/>
  <c r="J61"/>
  <c r="C39" i="3"/>
  <c r="H38" i="8"/>
  <c r="K38" i="3"/>
  <c r="J38"/>
  <c r="I38"/>
  <c r="H38"/>
  <c r="G38"/>
  <c r="F38"/>
  <c r="E38"/>
  <c r="C38"/>
  <c r="C6" i="9" l="1"/>
  <c r="C7" s="1"/>
  <c r="F6" i="8"/>
  <c r="K154"/>
  <c r="P155"/>
  <c r="P170" s="1"/>
  <c r="Q170" s="1"/>
  <c r="E8" i="4"/>
  <c r="H66" i="8"/>
  <c r="K51"/>
  <c r="K66" s="1"/>
  <c r="J51"/>
  <c r="N66" i="3"/>
  <c r="K38" i="8"/>
  <c r="J38"/>
  <c r="H37"/>
  <c r="K37" i="3"/>
  <c r="J37"/>
  <c r="I37"/>
  <c r="H37"/>
  <c r="G37"/>
  <c r="F37"/>
  <c r="E37"/>
  <c r="C37"/>
  <c r="H36" i="8"/>
  <c r="K36" i="3"/>
  <c r="J36"/>
  <c r="I36"/>
  <c r="H36"/>
  <c r="G36"/>
  <c r="F36"/>
  <c r="E36"/>
  <c r="C36"/>
  <c r="H35" i="8"/>
  <c r="K35" i="3"/>
  <c r="J35"/>
  <c r="F35"/>
  <c r="E35"/>
  <c r="C35"/>
  <c r="H34" i="8"/>
  <c r="K34" i="3"/>
  <c r="J34"/>
  <c r="I34"/>
  <c r="O34" s="1"/>
  <c r="H34"/>
  <c r="G34"/>
  <c r="F34"/>
  <c r="E34"/>
  <c r="C34"/>
  <c r="H33" i="8"/>
  <c r="K33" i="3"/>
  <c r="J33"/>
  <c r="I33"/>
  <c r="H33"/>
  <c r="G33"/>
  <c r="F33"/>
  <c r="E33"/>
  <c r="C33"/>
  <c r="H32" i="8"/>
  <c r="K32" i="3"/>
  <c r="J32"/>
  <c r="I32"/>
  <c r="G32"/>
  <c r="F32"/>
  <c r="E32"/>
  <c r="C32"/>
  <c r="H31" i="8"/>
  <c r="K31" i="3"/>
  <c r="J31"/>
  <c r="I31"/>
  <c r="H31"/>
  <c r="G31"/>
  <c r="F31"/>
  <c r="E31"/>
  <c r="C31"/>
  <c r="H30" i="8"/>
  <c r="K30" i="3"/>
  <c r="J30"/>
  <c r="I30"/>
  <c r="H30"/>
  <c r="G30"/>
  <c r="F30"/>
  <c r="E30"/>
  <c r="C30"/>
  <c r="H29" i="8"/>
  <c r="K29" i="3"/>
  <c r="J29"/>
  <c r="I29"/>
  <c r="H29"/>
  <c r="G29"/>
  <c r="F29"/>
  <c r="E29"/>
  <c r="C29"/>
  <c r="H28" i="8"/>
  <c r="K28" i="3"/>
  <c r="J28"/>
  <c r="I28"/>
  <c r="N28" s="1"/>
  <c r="G28"/>
  <c r="F28"/>
  <c r="E28"/>
  <c r="C28"/>
  <c r="H27" i="8"/>
  <c r="K27" i="3"/>
  <c r="J27"/>
  <c r="I27"/>
  <c r="G27"/>
  <c r="F27"/>
  <c r="E27"/>
  <c r="C27"/>
  <c r="H26" i="8"/>
  <c r="K26" i="3"/>
  <c r="J26"/>
  <c r="I26"/>
  <c r="H26"/>
  <c r="G26"/>
  <c r="F26"/>
  <c r="E26"/>
  <c r="C26"/>
  <c r="H25" i="8"/>
  <c r="K25" i="3"/>
  <c r="G22" i="6" s="1"/>
  <c r="J25" i="3"/>
  <c r="I25"/>
  <c r="H25"/>
  <c r="G25"/>
  <c r="F25"/>
  <c r="E25"/>
  <c r="C25"/>
  <c r="H24" i="8"/>
  <c r="K24" i="3"/>
  <c r="J24"/>
  <c r="I24"/>
  <c r="H24"/>
  <c r="G24"/>
  <c r="F24"/>
  <c r="E24"/>
  <c r="C24"/>
  <c r="H23" i="8"/>
  <c r="K23" i="3"/>
  <c r="J23"/>
  <c r="I23"/>
  <c r="O23" s="1"/>
  <c r="G23"/>
  <c r="F23"/>
  <c r="E23"/>
  <c r="C23"/>
  <c r="H22" i="8"/>
  <c r="K22" i="3"/>
  <c r="G32" i="6" s="1"/>
  <c r="J22" i="3"/>
  <c r="I22"/>
  <c r="H22"/>
  <c r="G22"/>
  <c r="F22"/>
  <c r="E22"/>
  <c r="C22"/>
  <c r="H21" i="8"/>
  <c r="K21" i="3"/>
  <c r="J21"/>
  <c r="I21"/>
  <c r="H21"/>
  <c r="G21"/>
  <c r="F21"/>
  <c r="E21"/>
  <c r="C21"/>
  <c r="H20" i="8"/>
  <c r="K20" i="3"/>
  <c r="J20"/>
  <c r="I20"/>
  <c r="G20"/>
  <c r="F20"/>
  <c r="E20"/>
  <c r="C20"/>
  <c r="O36" l="1"/>
  <c r="H32"/>
  <c r="H27"/>
  <c r="N27"/>
  <c r="H28"/>
  <c r="H20"/>
  <c r="H23"/>
  <c r="G6" i="6"/>
  <c r="P163" i="8"/>
  <c r="Q163" s="1"/>
  <c r="P164"/>
  <c r="Q164" s="1"/>
  <c r="P167"/>
  <c r="Q167" s="1"/>
  <c r="P169"/>
  <c r="Q169" s="1"/>
  <c r="P166"/>
  <c r="Q166" s="1"/>
  <c r="P168"/>
  <c r="Q168" s="1"/>
  <c r="P165"/>
  <c r="Q165" s="1"/>
  <c r="J66"/>
  <c r="F32" i="6"/>
  <c r="G31" s="1"/>
  <c r="F31" s="1"/>
  <c r="G28" s="1"/>
  <c r="F28" s="1"/>
  <c r="G27" s="1"/>
  <c r="F27" s="1"/>
  <c r="G26" s="1"/>
  <c r="F26" s="1"/>
  <c r="G25" s="1"/>
  <c r="F25" s="1"/>
  <c r="G24" s="1"/>
  <c r="F24" s="1"/>
  <c r="G23" s="1"/>
  <c r="F23" s="1"/>
  <c r="K24" i="8"/>
  <c r="J24"/>
  <c r="K26"/>
  <c r="J26"/>
  <c r="K33"/>
  <c r="J33"/>
  <c r="F22" i="6"/>
  <c r="G21" s="1"/>
  <c r="F21" s="1"/>
  <c r="K21" i="8"/>
  <c r="J21"/>
  <c r="F6" i="6"/>
  <c r="J28" i="8"/>
  <c r="K28"/>
  <c r="J30"/>
  <c r="K30"/>
  <c r="K36"/>
  <c r="J36"/>
  <c r="K23"/>
  <c r="J23"/>
  <c r="K25"/>
  <c r="J25"/>
  <c r="K32"/>
  <c r="J32"/>
  <c r="K34"/>
  <c r="J34"/>
  <c r="K20"/>
  <c r="J20"/>
  <c r="K22"/>
  <c r="J22"/>
  <c r="K27"/>
  <c r="J27"/>
  <c r="J29"/>
  <c r="K29"/>
  <c r="J31"/>
  <c r="K31"/>
  <c r="K35"/>
  <c r="J35"/>
  <c r="K37"/>
  <c r="J37"/>
  <c r="H19"/>
  <c r="K19" i="3"/>
  <c r="J19"/>
  <c r="I19"/>
  <c r="H19"/>
  <c r="G19"/>
  <c r="F19"/>
  <c r="E19"/>
  <c r="C19"/>
  <c r="H18" i="8"/>
  <c r="K18" i="3"/>
  <c r="J18"/>
  <c r="I18"/>
  <c r="H18"/>
  <c r="G18"/>
  <c r="F18"/>
  <c r="E18"/>
  <c r="C18"/>
  <c r="H17" i="8"/>
  <c r="K17" i="3"/>
  <c r="J17"/>
  <c r="I17"/>
  <c r="H17"/>
  <c r="G17"/>
  <c r="F17"/>
  <c r="E17"/>
  <c r="C17"/>
  <c r="H16" i="8"/>
  <c r="K16" i="3"/>
  <c r="J16"/>
  <c r="I16"/>
  <c r="G16"/>
  <c r="F16"/>
  <c r="E16"/>
  <c r="C16"/>
  <c r="H15" i="8"/>
  <c r="K15" i="3"/>
  <c r="J15"/>
  <c r="I15"/>
  <c r="N15" s="1"/>
  <c r="H15"/>
  <c r="G15"/>
  <c r="F15"/>
  <c r="E15"/>
  <c r="H14" i="8"/>
  <c r="K14" i="3"/>
  <c r="J14"/>
  <c r="I14"/>
  <c r="N14" s="1"/>
  <c r="G14"/>
  <c r="F14"/>
  <c r="E14"/>
  <c r="C14"/>
  <c r="H13" i="8"/>
  <c r="K13" i="3"/>
  <c r="J13"/>
  <c r="F13"/>
  <c r="E13"/>
  <c r="C13"/>
  <c r="H12" i="8"/>
  <c r="K12" i="3"/>
  <c r="J12"/>
  <c r="I12"/>
  <c r="N12" s="1"/>
  <c r="G12"/>
  <c r="F12"/>
  <c r="E12"/>
  <c r="C12"/>
  <c r="H11" i="8"/>
  <c r="K11" i="3"/>
  <c r="J11"/>
  <c r="I11"/>
  <c r="O11" s="1"/>
  <c r="H11"/>
  <c r="G11"/>
  <c r="F11"/>
  <c r="E11"/>
  <c r="C11"/>
  <c r="H10" i="8"/>
  <c r="K10" i="3"/>
  <c r="J10"/>
  <c r="I10"/>
  <c r="N10" s="1"/>
  <c r="H10"/>
  <c r="G10"/>
  <c r="F10"/>
  <c r="E10"/>
  <c r="C10"/>
  <c r="K9"/>
  <c r="J9"/>
  <c r="I9"/>
  <c r="F9"/>
  <c r="E9"/>
  <c r="C9"/>
  <c r="L6"/>
  <c r="D174" s="1"/>
  <c r="K6"/>
  <c r="D156" s="1"/>
  <c r="L2"/>
  <c r="J32" i="2"/>
  <c r="I32"/>
  <c r="H32"/>
  <c r="O50" i="3" l="1"/>
  <c r="H16"/>
  <c r="N16"/>
  <c r="N50" s="1"/>
  <c r="J50"/>
  <c r="J153" s="1"/>
  <c r="I50"/>
  <c r="I153" s="1"/>
  <c r="K50"/>
  <c r="H12"/>
  <c r="F10" i="6"/>
  <c r="G9" s="1"/>
  <c r="F9" s="1"/>
  <c r="G8" s="1"/>
  <c r="F8" s="1"/>
  <c r="G7" s="1"/>
  <c r="F7" s="1"/>
  <c r="H14" i="3"/>
  <c r="G11" i="6"/>
  <c r="H9" i="3"/>
  <c r="H9" i="8"/>
  <c r="H50" s="1"/>
  <c r="M153" i="3"/>
  <c r="J11" i="8"/>
  <c r="K11"/>
  <c r="J13"/>
  <c r="K13"/>
  <c r="J16"/>
  <c r="K16"/>
  <c r="J18"/>
  <c r="K18"/>
  <c r="J15"/>
  <c r="K15"/>
  <c r="F11" i="6"/>
  <c r="G10" s="1"/>
  <c r="J10" i="8"/>
  <c r="K10"/>
  <c r="K17"/>
  <c r="K19"/>
  <c r="J19"/>
  <c r="K12"/>
  <c r="J12"/>
  <c r="K14"/>
  <c r="J14"/>
  <c r="G20" i="6"/>
  <c r="F20" s="1"/>
  <c r="G19" s="1"/>
  <c r="F19" s="1"/>
  <c r="G18" s="1"/>
  <c r="F18" s="1"/>
  <c r="G17" s="1"/>
  <c r="F17" s="1"/>
  <c r="G16" s="1"/>
  <c r="F16" s="1"/>
  <c r="G15" s="1"/>
  <c r="F15" s="1"/>
  <c r="R31" i="2"/>
  <c r="Q31"/>
  <c r="P31" s="1"/>
  <c r="K31"/>
  <c r="J31"/>
  <c r="I31"/>
  <c r="H31" s="1"/>
  <c r="R30"/>
  <c r="Q30"/>
  <c r="P30" s="1"/>
  <c r="K30"/>
  <c r="J30"/>
  <c r="I30"/>
  <c r="H30" s="1"/>
  <c r="R29"/>
  <c r="Q29"/>
  <c r="P29" s="1"/>
  <c r="K29"/>
  <c r="J29"/>
  <c r="I29"/>
  <c r="H29" s="1"/>
  <c r="R28"/>
  <c r="Q28"/>
  <c r="P28" s="1"/>
  <c r="C24" i="18"/>
  <c r="H50" i="3" l="1"/>
  <c r="H153" s="1"/>
  <c r="N153"/>
  <c r="O153"/>
  <c r="F33" i="6"/>
  <c r="K153" i="3"/>
  <c r="K154" s="1"/>
  <c r="L153"/>
  <c r="H4" s="1"/>
  <c r="G3" s="1"/>
  <c r="M2" s="1"/>
  <c r="L32" i="2"/>
  <c r="F29"/>
  <c r="L29" s="1"/>
  <c r="L30"/>
  <c r="G33" i="6"/>
  <c r="F31" i="2"/>
  <c r="L31" s="1"/>
  <c r="J9" i="8"/>
  <c r="J50" s="1"/>
  <c r="K9"/>
  <c r="K50" s="1"/>
  <c r="H153"/>
  <c r="J154" i="3"/>
  <c r="G177"/>
  <c r="H8" i="11" s="1"/>
  <c r="M154" i="3"/>
  <c r="N4"/>
  <c r="C25" i="18"/>
  <c r="C26"/>
  <c r="C27"/>
  <c r="K28" i="2"/>
  <c r="J28"/>
  <c r="I28"/>
  <c r="H28" s="1"/>
  <c r="J153" i="8" l="1"/>
  <c r="K153"/>
  <c r="L154" i="3"/>
  <c r="I174"/>
  <c r="E29" i="4"/>
  <c r="V172" i="3"/>
  <c r="G179"/>
  <c r="H10" i="11" s="1"/>
  <c r="Y170" i="3"/>
  <c r="Y168"/>
  <c r="Y169"/>
  <c r="Y162"/>
  <c r="Y167"/>
  <c r="Y163"/>
  <c r="Y166"/>
  <c r="Y165"/>
  <c r="Y164"/>
  <c r="H164"/>
  <c r="H165"/>
  <c r="B27" i="18"/>
  <c r="B25"/>
  <c r="B26"/>
  <c r="R27" i="2"/>
  <c r="Q27"/>
  <c r="P27" s="1"/>
  <c r="R26"/>
  <c r="Q26"/>
  <c r="P26" s="1"/>
  <c r="K26"/>
  <c r="J26"/>
  <c r="I26"/>
  <c r="H26" s="1"/>
  <c r="R25"/>
  <c r="Q25"/>
  <c r="P25" s="1"/>
  <c r="K25"/>
  <c r="J25"/>
  <c r="I25"/>
  <c r="H25" s="1"/>
  <c r="F25"/>
  <c r="R24"/>
  <c r="Q24"/>
  <c r="P24" s="1"/>
  <c r="K24"/>
  <c r="J24"/>
  <c r="I24"/>
  <c r="H24" s="1"/>
  <c r="R23"/>
  <c r="Q23"/>
  <c r="P23" s="1"/>
  <c r="K23"/>
  <c r="J23"/>
  <c r="I23"/>
  <c r="H23" s="1"/>
  <c r="R22"/>
  <c r="Q22"/>
  <c r="P22"/>
  <c r="K22"/>
  <c r="J22"/>
  <c r="I22"/>
  <c r="H22"/>
  <c r="R21"/>
  <c r="Q21"/>
  <c r="P21"/>
  <c r="C17" i="18"/>
  <c r="K21" i="2"/>
  <c r="J21"/>
  <c r="I21"/>
  <c r="H21" s="1"/>
  <c r="R20"/>
  <c r="Q20"/>
  <c r="P20"/>
  <c r="C16" i="18"/>
  <c r="K20" i="2"/>
  <c r="J20"/>
  <c r="I20"/>
  <c r="H20" s="1"/>
  <c r="R19"/>
  <c r="Q19"/>
  <c r="P19"/>
  <c r="K19"/>
  <c r="J19"/>
  <c r="I19"/>
  <c r="H19"/>
  <c r="R18"/>
  <c r="Q18"/>
  <c r="P18"/>
  <c r="K18"/>
  <c r="J18"/>
  <c r="H18"/>
  <c r="R17"/>
  <c r="Q17"/>
  <c r="P17"/>
  <c r="C13" i="18"/>
  <c r="K17" i="2"/>
  <c r="J17"/>
  <c r="H17"/>
  <c r="R16"/>
  <c r="Q16"/>
  <c r="P16"/>
  <c r="K16"/>
  <c r="J16"/>
  <c r="H16"/>
  <c r="R15"/>
  <c r="Q15"/>
  <c r="P15"/>
  <c r="K15"/>
  <c r="J15"/>
  <c r="H15"/>
  <c r="R14"/>
  <c r="Q14"/>
  <c r="P14"/>
  <c r="K14"/>
  <c r="J14"/>
  <c r="H14"/>
  <c r="R13"/>
  <c r="Q13"/>
  <c r="P13"/>
  <c r="K13"/>
  <c r="J13"/>
  <c r="I13"/>
  <c r="H13" s="1"/>
  <c r="R12"/>
  <c r="Q12"/>
  <c r="P12"/>
  <c r="C8" i="18"/>
  <c r="R11" i="2"/>
  <c r="Q11"/>
  <c r="P11"/>
  <c r="R10"/>
  <c r="Q10"/>
  <c r="P10"/>
  <c r="R9"/>
  <c r="Q9"/>
  <c r="P9"/>
  <c r="R8"/>
  <c r="Q8"/>
  <c r="P8"/>
  <c r="R7"/>
  <c r="Q7"/>
  <c r="P7"/>
  <c r="L26" l="1"/>
  <c r="L25"/>
  <c r="L17"/>
  <c r="L15"/>
  <c r="B11" i="18" s="1"/>
  <c r="L16" i="2"/>
  <c r="L18"/>
  <c r="L14"/>
  <c r="F28"/>
  <c r="H166" i="3"/>
  <c r="F22" i="2"/>
  <c r="F23"/>
  <c r="L23" s="1"/>
  <c r="L19"/>
  <c r="F24"/>
  <c r="E17" i="24"/>
  <c r="G12" i="21"/>
  <c r="F12" s="1"/>
  <c r="E37" i="4"/>
  <c r="L37" s="1"/>
  <c r="L181" i="3"/>
  <c r="G32" i="11" s="1"/>
  <c r="Z164" i="3"/>
  <c r="E20" i="24"/>
  <c r="G15" i="21"/>
  <c r="F15" s="1"/>
  <c r="E40" i="4"/>
  <c r="L40" s="1"/>
  <c r="O181" i="3"/>
  <c r="G35" i="11" s="1"/>
  <c r="Z167" i="3"/>
  <c r="E23" i="24"/>
  <c r="G18" i="21"/>
  <c r="F18" s="1"/>
  <c r="E43" i="4"/>
  <c r="L43" s="1"/>
  <c r="R181" i="3"/>
  <c r="G38" i="11" s="1"/>
  <c r="Z170" i="3"/>
  <c r="E16" i="24"/>
  <c r="G11" i="21"/>
  <c r="F11" s="1"/>
  <c r="E36" i="4"/>
  <c r="L36" s="1"/>
  <c r="K181" i="3"/>
  <c r="G31" i="11" s="1"/>
  <c r="Z163" i="3"/>
  <c r="E21" i="24"/>
  <c r="G16" i="21"/>
  <c r="F16" s="1"/>
  <c r="E41" i="4"/>
  <c r="L41" s="1"/>
  <c r="P181" i="3"/>
  <c r="G36" i="11" s="1"/>
  <c r="Z168" i="3"/>
  <c r="E19" i="24"/>
  <c r="G14" i="21"/>
  <c r="F14" s="1"/>
  <c r="E39" i="4"/>
  <c r="L39" s="1"/>
  <c r="N181" i="3"/>
  <c r="G34" i="11" s="1"/>
  <c r="Z166" i="3"/>
  <c r="E22" i="24"/>
  <c r="G17" i="21"/>
  <c r="F17" s="1"/>
  <c r="E42" i="4"/>
  <c r="L42" s="1"/>
  <c r="Q181" i="3"/>
  <c r="G37" i="11" s="1"/>
  <c r="Z169" i="3"/>
  <c r="G13" i="21"/>
  <c r="F13" s="1"/>
  <c r="E38" i="4"/>
  <c r="L38" s="1"/>
  <c r="M181" i="3"/>
  <c r="G33" i="11" s="1"/>
  <c r="Z165" i="3"/>
  <c r="G10" i="21"/>
  <c r="E35" i="4"/>
  <c r="L35" s="1"/>
  <c r="J181" i="3"/>
  <c r="G30" i="11" s="1"/>
  <c r="Y171" i="3"/>
  <c r="Z171" s="1"/>
  <c r="Z162"/>
  <c r="C12" i="18"/>
  <c r="C15"/>
  <c r="C18"/>
  <c r="C19"/>
  <c r="C23"/>
  <c r="C3"/>
  <c r="C14"/>
  <c r="C20"/>
  <c r="C11"/>
  <c r="C7"/>
  <c r="C9"/>
  <c r="C10"/>
  <c r="C21"/>
  <c r="F20" i="2"/>
  <c r="L20" s="1"/>
  <c r="C4" i="18"/>
  <c r="C5"/>
  <c r="C6"/>
  <c r="C22"/>
  <c r="R6" i="2"/>
  <c r="Q6"/>
  <c r="P6"/>
  <c r="K6"/>
  <c r="J6"/>
  <c r="I6"/>
  <c r="H6"/>
  <c r="L24" l="1"/>
  <c r="B20" i="18" s="1"/>
  <c r="L22" i="2"/>
  <c r="B18" i="18" s="1"/>
  <c r="L21" i="2"/>
  <c r="B17" i="18" s="1"/>
  <c r="B19"/>
  <c r="G39" i="11"/>
  <c r="B22" i="18"/>
  <c r="B3"/>
  <c r="G41" i="4"/>
  <c r="G37"/>
  <c r="G36"/>
  <c r="G38"/>
  <c r="F10" i="21"/>
  <c r="F19" s="1"/>
  <c r="G19"/>
  <c r="D21" i="24"/>
  <c r="C21" s="1"/>
  <c r="D17"/>
  <c r="C17" s="1"/>
  <c r="G42" i="4"/>
  <c r="G43"/>
  <c r="G35"/>
  <c r="L44"/>
  <c r="E44" s="1"/>
  <c r="D19" i="24"/>
  <c r="C19" s="1"/>
  <c r="D20"/>
  <c r="C20" s="1"/>
  <c r="O176" i="3"/>
  <c r="H11" i="11" s="1"/>
  <c r="D22" i="24"/>
  <c r="C22" s="1"/>
  <c r="D23"/>
  <c r="C23" s="1"/>
  <c r="D16"/>
  <c r="C16" s="1"/>
  <c r="F16" s="1"/>
  <c r="Y172" i="3"/>
  <c r="G39" i="4"/>
  <c r="G40"/>
  <c r="B16" i="18"/>
  <c r="B14"/>
  <c r="B23"/>
  <c r="B12"/>
  <c r="B6"/>
  <c r="B4"/>
  <c r="B21"/>
  <c r="F6" i="2"/>
  <c r="L6" s="1"/>
  <c r="N11" s="1"/>
  <c r="C2" i="18"/>
  <c r="B15"/>
  <c r="B5"/>
  <c r="B10"/>
  <c r="B7"/>
  <c r="F15" l="1"/>
  <c r="D23"/>
  <c r="F21"/>
  <c r="D22"/>
  <c r="F23"/>
  <c r="D17"/>
  <c r="D19"/>
  <c r="F10"/>
  <c r="D15"/>
  <c r="F20" i="24"/>
  <c r="D7" i="18"/>
  <c r="F19"/>
  <c r="F22" i="24"/>
  <c r="D10" i="18"/>
  <c r="F21" i="24"/>
  <c r="F19"/>
  <c r="E30" i="4"/>
  <c r="B2" i="18"/>
  <c r="F2" s="1"/>
  <c r="D2"/>
  <c r="F11"/>
  <c r="F4"/>
  <c r="F12"/>
  <c r="F17"/>
  <c r="D3"/>
  <c r="D11"/>
  <c r="D4"/>
  <c r="D12"/>
  <c r="F3"/>
  <c r="D25"/>
  <c r="D27"/>
  <c r="D26"/>
  <c r="F27"/>
  <c r="F25"/>
  <c r="F26"/>
  <c r="F5"/>
  <c r="D21"/>
  <c r="D6"/>
  <c r="F18"/>
  <c r="F14"/>
  <c r="F16"/>
  <c r="F7"/>
  <c r="D5"/>
  <c r="F6"/>
  <c r="D18"/>
  <c r="D14"/>
  <c r="D16"/>
  <c r="FH3" i="1"/>
  <c r="FG3"/>
  <c r="FD3"/>
  <c r="FC3"/>
  <c r="FB3"/>
  <c r="FA3"/>
  <c r="EZ3"/>
  <c r="EY3"/>
  <c r="EX3"/>
  <c r="EW3"/>
  <c r="EV3"/>
  <c r="EU3"/>
  <c r="ER3"/>
  <c r="EQ3"/>
  <c r="EP3"/>
  <c r="EO3"/>
  <c r="EM3"/>
  <c r="EL3"/>
  <c r="EK3"/>
  <c r="EJ3"/>
  <c r="EI3"/>
  <c r="EH3"/>
  <c r="EE3"/>
  <c r="EB3"/>
  <c r="EA3"/>
  <c r="DZ3"/>
  <c r="DX3"/>
  <c r="DW3"/>
  <c r="DU3"/>
  <c r="DT3"/>
  <c r="DN3"/>
  <c r="DM3"/>
  <c r="DL3"/>
  <c r="DJ3"/>
  <c r="DI3"/>
  <c r="DH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Z3"/>
  <c r="X3"/>
  <c r="W3"/>
  <c r="V3"/>
  <c r="U3"/>
  <c r="T3"/>
  <c r="R3"/>
  <c r="Q3"/>
  <c r="P3"/>
  <c r="O3"/>
  <c r="M3"/>
  <c r="L3"/>
  <c r="K3"/>
  <c r="J3"/>
  <c r="I3"/>
  <c r="H3"/>
  <c r="G3"/>
  <c r="F3"/>
  <c r="E3"/>
  <c r="D3"/>
  <c r="C3"/>
  <c r="B3"/>
  <c r="F13" i="2"/>
  <c r="L13" s="1"/>
  <c r="D48" i="23"/>
  <c r="L28" i="2"/>
  <c r="B24" i="18" s="1"/>
  <c r="F24" s="1"/>
  <c r="B8"/>
  <c r="F8" s="1"/>
  <c r="B13"/>
  <c r="F13" s="1"/>
  <c r="E47" i="23"/>
  <c r="CY43" s="1"/>
  <c r="CW43" l="1"/>
  <c r="CX43"/>
  <c r="EN43"/>
  <c r="EO43"/>
  <c r="N28" i="2"/>
  <c r="CU43" i="23"/>
  <c r="CV43"/>
  <c r="E48"/>
  <c r="G7" i="11" s="1"/>
  <c r="H7"/>
  <c r="EM43" i="23"/>
  <c r="CT43"/>
  <c r="D24" i="18"/>
  <c r="CS43" i="23"/>
  <c r="EL43"/>
  <c r="C43"/>
  <c r="D43"/>
  <c r="EI43"/>
  <c r="EJ43"/>
  <c r="EA43"/>
  <c r="DT43"/>
  <c r="DM43"/>
  <c r="DV43"/>
  <c r="EK43"/>
  <c r="EE43"/>
  <c r="DX43"/>
  <c r="DP43"/>
  <c r="AQ43"/>
  <c r="ED43"/>
  <c r="DO43"/>
  <c r="EF43"/>
  <c r="DZ43"/>
  <c r="DS43"/>
  <c r="CO43"/>
  <c r="G181" i="3"/>
  <c r="EB43" i="23"/>
  <c r="DW43"/>
  <c r="DR43"/>
  <c r="DB43"/>
  <c r="EH43"/>
  <c r="EG43"/>
  <c r="EC43"/>
  <c r="DY43"/>
  <c r="DU43"/>
  <c r="DQ43"/>
  <c r="DK43"/>
  <c r="CH43"/>
  <c r="W43"/>
  <c r="BI43"/>
  <c r="DG43"/>
  <c r="CB43"/>
  <c r="DL43"/>
  <c r="DH43"/>
  <c r="DD43"/>
  <c r="CP43"/>
  <c r="CJ43"/>
  <c r="CC43"/>
  <c r="BP43"/>
  <c r="AU43"/>
  <c r="AA43"/>
  <c r="H43"/>
  <c r="DI43"/>
  <c r="DE43"/>
  <c r="CR43"/>
  <c r="CL43"/>
  <c r="CD43"/>
  <c r="BT43"/>
  <c r="BC43"/>
  <c r="AE43"/>
  <c r="K43"/>
  <c r="DN43"/>
  <c r="DJ43"/>
  <c r="DF43"/>
  <c r="DA43"/>
  <c r="CN43"/>
  <c r="CG43"/>
  <c r="BX43"/>
  <c r="BF43"/>
  <c r="AM43"/>
  <c r="O43"/>
  <c r="D8" i="18"/>
  <c r="CK43" i="23"/>
  <c r="CF43"/>
  <c r="BZ43"/>
  <c r="BM43"/>
  <c r="AY43"/>
  <c r="AI43"/>
  <c r="S43"/>
  <c r="E43"/>
  <c r="N17" i="2"/>
  <c r="B9" i="18"/>
  <c r="F9" s="1"/>
  <c r="D9"/>
  <c r="D13"/>
  <c r="BY43" i="23"/>
  <c r="BU43"/>
  <c r="BQ43"/>
  <c r="BN43"/>
  <c r="BJ43"/>
  <c r="BG43"/>
  <c r="BD43"/>
  <c r="AZ43"/>
  <c r="AV43"/>
  <c r="AR43"/>
  <c r="AN43"/>
  <c r="AJ43"/>
  <c r="AF43"/>
  <c r="AB43"/>
  <c r="X43"/>
  <c r="T43"/>
  <c r="P43"/>
  <c r="L43"/>
  <c r="F43"/>
  <c r="B43"/>
  <c r="BV43"/>
  <c r="BR43"/>
  <c r="BK43"/>
  <c r="BA43"/>
  <c r="AW43"/>
  <c r="AS43"/>
  <c r="AO43"/>
  <c r="AK43"/>
  <c r="AG43"/>
  <c r="AC43"/>
  <c r="Y43"/>
  <c r="U43"/>
  <c r="Q43"/>
  <c r="M43"/>
  <c r="I43"/>
  <c r="DC43"/>
  <c r="CQ43"/>
  <c r="CM43"/>
  <c r="CI43"/>
  <c r="CE43"/>
  <c r="CA43"/>
  <c r="BW43"/>
  <c r="BS43"/>
  <c r="BO43"/>
  <c r="BL43"/>
  <c r="BH43"/>
  <c r="BE43"/>
  <c r="BB43"/>
  <c r="AX43"/>
  <c r="AT43"/>
  <c r="AP43"/>
  <c r="AL43"/>
  <c r="AH43"/>
  <c r="AD43"/>
  <c r="Z43"/>
  <c r="V43"/>
  <c r="R43"/>
  <c r="N43"/>
  <c r="J43"/>
  <c r="G43"/>
  <c r="C7" i="11" l="1"/>
  <c r="T11" i="16"/>
  <c r="I6" i="9"/>
  <c r="I5"/>
  <c r="F159" i="3"/>
  <c r="I181"/>
  <c r="B29" i="18"/>
  <c r="B33"/>
  <c r="B31"/>
  <c r="EQ43" i="23"/>
  <c r="E9" i="4"/>
  <c r="E10" s="1"/>
  <c r="AF161" i="3"/>
  <c r="AG161" s="1"/>
  <c r="J156" s="1"/>
  <c r="P162" i="8"/>
  <c r="P171" s="1"/>
  <c r="D5" i="16"/>
  <c r="E5" s="1"/>
  <c r="D41"/>
  <c r="E41" s="1"/>
  <c r="D45"/>
  <c r="E45" s="1"/>
  <c r="D25"/>
  <c r="E25" s="1"/>
  <c r="E18" i="24"/>
  <c r="D18"/>
  <c r="D24" s="1"/>
  <c r="F17"/>
  <c r="E15"/>
  <c r="F23"/>
  <c r="D8" i="13"/>
  <c r="D9"/>
  <c r="D10"/>
  <c r="D11"/>
  <c r="D12"/>
  <c r="I8"/>
  <c r="I9"/>
  <c r="I10"/>
  <c r="I11"/>
  <c r="I7" i="9" l="1"/>
  <c r="D7" i="13"/>
  <c r="I7"/>
  <c r="E24" i="24"/>
  <c r="Q162" i="8"/>
  <c r="C15" i="24"/>
  <c r="F15" s="1"/>
  <c r="C18"/>
  <c r="F18" s="1"/>
  <c r="E13" i="13" l="1"/>
  <c r="C24" i="24"/>
</calcChain>
</file>

<file path=xl/comments1.xml><?xml version="1.0" encoding="utf-8"?>
<comments xmlns="http://schemas.openxmlformats.org/spreadsheetml/2006/main">
  <authors>
    <author>Author</author>
  </authors>
  <commentList>
    <comment ref="FK34" authorId="0">
      <text>
        <r>
          <rPr>
            <sz val="8"/>
            <color indexed="81"/>
            <rFont val="Tahoma"/>
            <family val="2"/>
          </rPr>
          <t>After Completion of Data Entry Please Click Transfer Button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L106" authorId="0">
      <text>
        <r>
          <rPr>
            <sz val="8"/>
            <color indexed="81"/>
            <rFont val="Tahoma"/>
            <family val="2"/>
          </rPr>
          <t xml:space="preserve">Show availability of Day peak Hour also by making contact over mobile phone.
Monzu, SAE, LDC,PGCB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106" authorId="0">
      <text>
        <r>
          <rPr>
            <sz val="8"/>
            <color indexed="81"/>
            <rFont val="Tahoma"/>
            <family val="2"/>
          </rPr>
          <t xml:space="preserve">Show availability of Day peak Hour also by making contact over mobile phone.
Monzu, SAE, LDC,PGCB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F6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Installed capacity should not should be added.
</t>
        </r>
      </text>
    </comment>
    <comment ref="F12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Installed capacity should not should be added without the higher authority's permission.
</t>
        </r>
      </text>
    </comment>
  </commentList>
</comments>
</file>

<file path=xl/sharedStrings.xml><?xml version="1.0" encoding="utf-8"?>
<sst xmlns="http://schemas.openxmlformats.org/spreadsheetml/2006/main" count="3037" uniqueCount="1270">
  <si>
    <t>HOUR</t>
  </si>
  <si>
    <t>Kaptai</t>
  </si>
  <si>
    <t>Siddhirganj</t>
  </si>
  <si>
    <t>RPCL</t>
  </si>
  <si>
    <t>Sylhet</t>
  </si>
  <si>
    <t>Khulna</t>
  </si>
  <si>
    <t>Rangpur</t>
  </si>
  <si>
    <t xml:space="preserve">Total </t>
  </si>
  <si>
    <t>EGCB</t>
  </si>
  <si>
    <t>Comilla</t>
  </si>
  <si>
    <t>Dhaka</t>
  </si>
  <si>
    <t>RPP</t>
  </si>
  <si>
    <t>Total</t>
  </si>
  <si>
    <t>QRPP</t>
  </si>
  <si>
    <t>Generation</t>
  </si>
  <si>
    <t>KWH</t>
  </si>
  <si>
    <t>Chittagong</t>
  </si>
  <si>
    <t>NWPGCL</t>
  </si>
  <si>
    <t xml:space="preserve"> </t>
  </si>
  <si>
    <t>Date</t>
  </si>
  <si>
    <t>Time (hour)</t>
  </si>
  <si>
    <t>HFO</t>
  </si>
  <si>
    <t>HSD</t>
  </si>
  <si>
    <t>HSD+HFO</t>
  </si>
  <si>
    <t>24:00</t>
  </si>
  <si>
    <t>KWHr</t>
  </si>
  <si>
    <t>FCR</t>
  </si>
  <si>
    <t>Shahjahanulla 25 MW</t>
  </si>
  <si>
    <t>Rangpur GT</t>
  </si>
  <si>
    <t>Saidpur GT</t>
  </si>
  <si>
    <t>Shortage</t>
  </si>
  <si>
    <t>Gas</t>
  </si>
  <si>
    <t>IPP</t>
  </si>
  <si>
    <t>Rajlanka 52 MW</t>
  </si>
  <si>
    <t>QF-LDC-05</t>
  </si>
  <si>
    <t>Hour:</t>
  </si>
  <si>
    <t xml:space="preserve"> Name of the Power Station</t>
  </si>
  <si>
    <t>Fuel</t>
  </si>
  <si>
    <t>Producer</t>
  </si>
  <si>
    <t>Increase</t>
  </si>
  <si>
    <t>Decrease</t>
  </si>
  <si>
    <t>MW</t>
  </si>
  <si>
    <t>PDB</t>
  </si>
  <si>
    <t>Siddhirgonj ST</t>
  </si>
  <si>
    <t xml:space="preserve">Tongi GT </t>
  </si>
  <si>
    <t>Dhaka Area Total</t>
  </si>
  <si>
    <t>Chittagong  area Total</t>
  </si>
  <si>
    <t>APSCL</t>
  </si>
  <si>
    <t>Comilla Area Total</t>
  </si>
  <si>
    <t>Sylhet Area Total</t>
  </si>
  <si>
    <t>Khulna Area Total</t>
  </si>
  <si>
    <t>Barisal Area Total</t>
  </si>
  <si>
    <t>Rajshahi Area Total</t>
  </si>
  <si>
    <t>Coal</t>
  </si>
  <si>
    <t>Rangpur Area Total</t>
  </si>
  <si>
    <t xml:space="preserve"> Total</t>
  </si>
  <si>
    <t>Demand (Gen. end)</t>
  </si>
  <si>
    <t>Shortage:</t>
  </si>
  <si>
    <t>Load shed:</t>
  </si>
  <si>
    <t>A.   Generation                                               :</t>
  </si>
  <si>
    <t>Area</t>
  </si>
  <si>
    <t>Demand  ( S/S end)</t>
  </si>
  <si>
    <t>Load shed (S/S end)</t>
  </si>
  <si>
    <t>Rajshahi</t>
  </si>
  <si>
    <t>Barisal</t>
  </si>
  <si>
    <t xml:space="preserve">      Executive Engineer (Shift)</t>
  </si>
  <si>
    <t xml:space="preserve">                  NOD, PGCB.</t>
  </si>
  <si>
    <t xml:space="preserve">         mgMÖ †`‡ki Pvwn`v, mieivn Ges †jvW †k‡Wi wPÎ</t>
  </si>
  <si>
    <t xml:space="preserve">mvÜ¨ wcK mgq                          t                          </t>
  </si>
  <si>
    <t xml:space="preserve"> N›Uv</t>
  </si>
  <si>
    <t>w`ev wcK mgq                             t                     †gtIt( Drcv`b cÖv‡š )</t>
  </si>
  <si>
    <t>ZvwiL:</t>
  </si>
  <si>
    <t>K) †gvU Pvwn`v                          t                     †gtIt( Drcv`b cÖv‡š )</t>
  </si>
  <si>
    <t>†gtIt (Drcv`b cÖv‡šZ)</t>
  </si>
  <si>
    <t xml:space="preserve">K) †gvU Pvwn`v                            t </t>
  </si>
  <si>
    <t>L) †gvU Drcv`b                       t                      †gtIt</t>
  </si>
  <si>
    <t>†gtIt</t>
  </si>
  <si>
    <t xml:space="preserve">L) †gvU Drcv`b                          t              </t>
  </si>
  <si>
    <t>M) NvUwZ ( KÑ L )                    t                      †gtIt</t>
  </si>
  <si>
    <t xml:space="preserve">M) NvUwZ ( KÑ L )                       t  </t>
  </si>
  <si>
    <t>N) †gvU †jvW †kW                     t                     †gtIt ( MÖxW Dc‡K›`ª cÖv‡š )</t>
  </si>
  <si>
    <t>†gtIt (MÖxW Dc‡K›`ª cÖv‡šZ)</t>
  </si>
  <si>
    <t>O) MÖxW Dc‡K›`ª cÖv‡šZ cÖvß †jvW t                      †gtIt</t>
  </si>
  <si>
    <t>P) GjvKv wfwËK Pvwn`v , mieivn Ges †jvW †k†Wi weeib tÑ</t>
  </si>
  <si>
    <t xml:space="preserve">GjvKvi bvg </t>
  </si>
  <si>
    <t xml:space="preserve">   MÖxW Dc‡K›`ª  </t>
  </si>
  <si>
    <t xml:space="preserve">  cÖv‡šZ cÖvß †jvW</t>
  </si>
  <si>
    <t xml:space="preserve">  cÖv‡šZ †jvW †kW</t>
  </si>
  <si>
    <t xml:space="preserve">  cÖv‡šZ Pvwn`v</t>
  </si>
  <si>
    <t xml:space="preserve">  (  †gtIt)</t>
  </si>
  <si>
    <t xml:space="preserve">    (  †gtIt)</t>
  </si>
  <si>
    <t>XvKv</t>
  </si>
  <si>
    <t>PUªMÖvg</t>
  </si>
  <si>
    <t>Lyjbv</t>
  </si>
  <si>
    <t>ivRkvnx</t>
  </si>
  <si>
    <t>gqgbwmsn</t>
  </si>
  <si>
    <t>wm‡jU</t>
  </si>
  <si>
    <t>ewikvj</t>
  </si>
  <si>
    <t>iscyi</t>
  </si>
  <si>
    <t>†gvU</t>
  </si>
  <si>
    <t>Abywjwct</t>
  </si>
  <si>
    <t>„„„</t>
  </si>
  <si>
    <t>1| gvbbxq cÖavb gš¿xi GKvšZ mwPe,cÖavb gš¿xi Kvhv©jq ( d¨v· bsÑ 8115900 )</t>
  </si>
  <si>
    <t xml:space="preserve">                                                                    </t>
  </si>
  <si>
    <t>2| gvbbxq cÖwZgš¿xi GKvš— mwPe, we`y¨r wefvM                  (d¨v· bsÑ 9559577 )</t>
  </si>
  <si>
    <t xml:space="preserve">3| mwPe g‡nv`‡qi GKvšZ mwPe, we`y¨r wefvM                 (d¨v· bsÑ 7173316 )          </t>
  </si>
  <si>
    <t>wcwRwmwe, XvKv|</t>
  </si>
  <si>
    <t xml:space="preserve">4| ‡Rbv‡ij ÷vd Awdmvi # 2 XvKv kvLv, wWwRGdAvB      (d¨v· bsÑ 8711055 )          </t>
  </si>
  <si>
    <t>Hr.</t>
  </si>
  <si>
    <t>Energy (Ghorasal end)</t>
  </si>
  <si>
    <t>Yesterday</t>
  </si>
  <si>
    <t>KWHr.</t>
  </si>
  <si>
    <t>Ishurdi</t>
  </si>
  <si>
    <t>Serajganj</t>
  </si>
  <si>
    <t>Demand</t>
  </si>
  <si>
    <t>Mymensingh</t>
  </si>
  <si>
    <t>Dhaka 33KV</t>
  </si>
  <si>
    <t xml:space="preserve"> Generation</t>
  </si>
  <si>
    <t>Hydro</t>
  </si>
  <si>
    <t xml:space="preserve">RPP </t>
  </si>
  <si>
    <t xml:space="preserve">QRPP </t>
  </si>
  <si>
    <t>Ghorashal (Regent)</t>
  </si>
  <si>
    <t>Haripur NEPC (HFO)</t>
  </si>
  <si>
    <t>Meghnaghat (IEL)</t>
  </si>
  <si>
    <t>Madanganj (Summit)</t>
  </si>
  <si>
    <t>Siddhirganj (Desh)</t>
  </si>
  <si>
    <t>Gazipur (RPCL)</t>
  </si>
  <si>
    <t>Sikalbaha Peaking GT</t>
  </si>
  <si>
    <t>Sikalbaha (Energis)</t>
  </si>
  <si>
    <t>Ullapara (Summit)</t>
  </si>
  <si>
    <t>Bogra (GBB)</t>
  </si>
  <si>
    <t>Santahar Peaking</t>
  </si>
  <si>
    <t>Katakhali (Northern)</t>
  </si>
  <si>
    <t>Bera Peaking</t>
  </si>
  <si>
    <t>Gopalganj Peaking</t>
  </si>
  <si>
    <t>Faridpur Peaking</t>
  </si>
  <si>
    <t>Khulna (KPCL-2)</t>
  </si>
  <si>
    <t>Fenchugonj CCPP-2</t>
  </si>
  <si>
    <t>Fenchugonj CCPP-1</t>
  </si>
  <si>
    <t>Chandpur CCPP</t>
  </si>
  <si>
    <t>Raozan 25 MW (RPCL)</t>
  </si>
  <si>
    <t>Tongi GT</t>
  </si>
  <si>
    <t>Meghnaghat CCPP</t>
  </si>
  <si>
    <t>Haripur Power CCPP</t>
  </si>
  <si>
    <t>Ghorasal 45 MW (Aggreko)</t>
  </si>
  <si>
    <t>Ghorasal 100 MW (Aggreko)</t>
  </si>
  <si>
    <t>Meghnaghat CCPP(Summit)</t>
  </si>
  <si>
    <t>Katakhali Peaking</t>
  </si>
  <si>
    <t>Under maint.</t>
  </si>
  <si>
    <t>Evening Peak</t>
  </si>
  <si>
    <t>Day Peak</t>
  </si>
  <si>
    <t>Patenga 50MW</t>
  </si>
  <si>
    <t>Keraniganj (Powerpac)</t>
  </si>
  <si>
    <t>Gagnagar (Orion)</t>
  </si>
  <si>
    <t>Siddhirganj (Dutch Bangla)</t>
  </si>
  <si>
    <t>Juldah (Acorn)</t>
  </si>
  <si>
    <t>Mymensingh Area Total</t>
  </si>
  <si>
    <t>SIPP, REB</t>
  </si>
  <si>
    <t>SBU, PDB</t>
  </si>
  <si>
    <t>SIPP, PDB</t>
  </si>
  <si>
    <t>Engine problem</t>
  </si>
  <si>
    <t>Jamalpur</t>
  </si>
  <si>
    <t>Katpotti 51 MW</t>
  </si>
  <si>
    <t>Tripura</t>
  </si>
  <si>
    <t>HVDC</t>
  </si>
  <si>
    <t>Minimum</t>
  </si>
  <si>
    <t>Ashuganj CCPP 225 MW</t>
  </si>
  <si>
    <r>
      <rPr>
        <b/>
        <sz val="11"/>
        <color indexed="8"/>
        <rFont val="Calibri"/>
        <family val="2"/>
      </rPr>
      <t>Hourly SMS</t>
    </r>
    <r>
      <rPr>
        <sz val="11"/>
        <color theme="1"/>
        <rFont val="Calibri"/>
        <family val="2"/>
        <scheme val="minor"/>
      </rPr>
      <t xml:space="preserve"> (Check date before sending)</t>
    </r>
  </si>
  <si>
    <t xml:space="preserve">O) MÖxW Dc‡K›`ª cÖv‡šZ cÖvß †jvW    t </t>
  </si>
  <si>
    <t xml:space="preserve">N) †gvU †jvW †kW                        t   </t>
  </si>
  <si>
    <t>BPDB-RPCL</t>
  </si>
  <si>
    <t>Madanganj-55 MW</t>
  </si>
  <si>
    <t>(IPP)</t>
  </si>
  <si>
    <t>eeeeeeeeeeeeeeeeeeeeeeeee</t>
  </si>
  <si>
    <t xml:space="preserve">                                     </t>
  </si>
  <si>
    <t>C.   Total power usable at Grid S/S  ( A -B  )  :</t>
  </si>
  <si>
    <t>B.   Auxiliary use of  P/S and transmission loss</t>
  </si>
  <si>
    <t>Imported power</t>
  </si>
  <si>
    <t>**</t>
  </si>
  <si>
    <t>*</t>
  </si>
  <si>
    <t>Actual
Generation</t>
  </si>
  <si>
    <t>Forecasted
Generation</t>
  </si>
  <si>
    <t xml:space="preserve">Derated/
Present </t>
  </si>
  <si>
    <t>Installed
Capacity</t>
  </si>
  <si>
    <t>Sl. No.</t>
  </si>
  <si>
    <t>Date:</t>
  </si>
  <si>
    <t>Today's Generation of different power stations at evening peak hour</t>
  </si>
  <si>
    <t xml:space="preserve">          Power Grid Company of Bangladesh Ltd.</t>
  </si>
  <si>
    <t>ENERGY METER READING</t>
  </si>
  <si>
    <t>Ghorasal end (M/F-1650000)</t>
  </si>
  <si>
    <t xml:space="preserve"> line-1:</t>
  </si>
  <si>
    <t>-</t>
  </si>
  <si>
    <t xml:space="preserve"> line-2:</t>
  </si>
  <si>
    <t>Ishurdi  end (M/F-1672727.3)</t>
  </si>
  <si>
    <t>Ashuganj  end (1000)</t>
  </si>
  <si>
    <t>Serajganj end (1000)</t>
  </si>
  <si>
    <t>Summit Power,(Madhabdi+Ashulia)</t>
  </si>
  <si>
    <t>SIPP,REB</t>
  </si>
  <si>
    <t>Haripur  412 MW CCPP</t>
  </si>
  <si>
    <t>Narshingdi  (Doreen)</t>
  </si>
  <si>
    <t>Pagla (DPA )</t>
  </si>
  <si>
    <t>Kaptai Hydro: Unit-1,2,3,4, 5</t>
  </si>
  <si>
    <t>Hathazari peaking</t>
  </si>
  <si>
    <t>Barabkunda  (Regent)</t>
  </si>
  <si>
    <t>Malancha, Ctg. EPZ (United)</t>
  </si>
  <si>
    <t>Chittagong ECPV 108 MW</t>
  </si>
  <si>
    <t xml:space="preserve">Ashuganj 195MW Modular </t>
  </si>
  <si>
    <t xml:space="preserve">Shahjibazar GT: Unit- 8, 9 </t>
  </si>
  <si>
    <t>Summit Bibiana- 2</t>
  </si>
  <si>
    <t>Khulna (Aggreko) 55MW</t>
  </si>
  <si>
    <t>Summit Barisal 110 MW</t>
  </si>
  <si>
    <t>Barisal GT: Unit-1, 2</t>
  </si>
  <si>
    <t>Shajibazar 330 MW</t>
  </si>
  <si>
    <t>wbev©nx cÖ‡KŠkjx (wkdU)</t>
  </si>
  <si>
    <t xml:space="preserve">GbIwW,GjwWwm  </t>
  </si>
  <si>
    <t>Remarks/Shut down</t>
  </si>
  <si>
    <t>Northern 55 MW</t>
  </si>
  <si>
    <t/>
  </si>
  <si>
    <t>gšZe¨</t>
  </si>
  <si>
    <t>Siddhirganj CCPP-335 MW</t>
  </si>
  <si>
    <t xml:space="preserve">  </t>
  </si>
  <si>
    <t>Sikalbaha 225MW</t>
  </si>
  <si>
    <t>Bheramara 360 MW</t>
  </si>
  <si>
    <t>Chapainawabganj-100 MW</t>
  </si>
  <si>
    <t>Haripur GT: Unit-1, 2</t>
  </si>
  <si>
    <t>No load shed was required.</t>
  </si>
  <si>
    <t>FGMO</t>
  </si>
  <si>
    <t>Check Date</t>
  </si>
  <si>
    <t>Gas shortage</t>
  </si>
  <si>
    <t>Solar</t>
  </si>
  <si>
    <t>Banco Energy  54MW</t>
  </si>
  <si>
    <t>Owner</t>
  </si>
  <si>
    <t>Installed Capacity</t>
  </si>
  <si>
    <t>Present Capacity</t>
  </si>
  <si>
    <t>Sikalbaha ST 60MW</t>
  </si>
  <si>
    <t>Sikalbaha 225MW (Gas)</t>
  </si>
  <si>
    <t>Sikalbaha GT 150MW (Gas)</t>
  </si>
  <si>
    <t>Sikalbaha GT 150MW (Oil)</t>
  </si>
  <si>
    <t>Sikalbaha 225MW (Oil)</t>
  </si>
  <si>
    <t>Ashuganj CCPP(North)</t>
  </si>
  <si>
    <t>Ashuganj CCPP(South)</t>
  </si>
  <si>
    <t>Shahjibazar 86MW</t>
  </si>
  <si>
    <t>Shahjibazar  (EPL) 50MW</t>
  </si>
  <si>
    <t>Khulna CCPP 225MW</t>
  </si>
  <si>
    <t>Baghabari Peaking 50MW</t>
  </si>
  <si>
    <t>Baghabari GT 100MW</t>
  </si>
  <si>
    <t>Baghabari GT 71MW</t>
  </si>
  <si>
    <t>Ashuganj ST: Unit- 3</t>
  </si>
  <si>
    <t>Ashuganj ST: Unit- 4</t>
  </si>
  <si>
    <t>Ashuganj ST: Unit- 5</t>
  </si>
  <si>
    <t>Ghorasal ST: Unit-1, 2</t>
  </si>
  <si>
    <t>Ghorasal ST: Unit-3</t>
  </si>
  <si>
    <t>Ghorasal ST: Unit-4</t>
  </si>
  <si>
    <t>Ghorasal ST: Unit-5</t>
  </si>
  <si>
    <t>Ghorasal ST: Unit-7</t>
  </si>
  <si>
    <t>Keraniganj (Powerpac) 100MW</t>
  </si>
  <si>
    <t>Ashuganj Engines TSK</t>
  </si>
  <si>
    <t>Feni (Doreen) 22MW</t>
  </si>
  <si>
    <t>Jangalia (Summit) 33MW</t>
  </si>
  <si>
    <t>2*55</t>
  </si>
  <si>
    <t>1*210</t>
  </si>
  <si>
    <t>34*3.35</t>
  </si>
  <si>
    <t>2*32</t>
  </si>
  <si>
    <t>1*273+1*139</t>
  </si>
  <si>
    <t>8*15</t>
  </si>
  <si>
    <t>2*150+1*150</t>
  </si>
  <si>
    <t>12*8.9</t>
  </si>
  <si>
    <t>2*110+1*110</t>
  </si>
  <si>
    <t>6*17</t>
  </si>
  <si>
    <t>8*13.45</t>
  </si>
  <si>
    <t>8*2.90</t>
  </si>
  <si>
    <t xml:space="preserve"> 1*210</t>
  </si>
  <si>
    <t xml:space="preserve"> 2*105</t>
  </si>
  <si>
    <t>96*1.2</t>
  </si>
  <si>
    <t>100*0.5</t>
  </si>
  <si>
    <t>12*8.924</t>
  </si>
  <si>
    <t>7*7.9</t>
  </si>
  <si>
    <t>9*17.06</t>
  </si>
  <si>
    <t>3*19.3</t>
  </si>
  <si>
    <t>4*8.73</t>
  </si>
  <si>
    <t>6*8.9</t>
  </si>
  <si>
    <t>1* 105</t>
  </si>
  <si>
    <t>3*8.9</t>
  </si>
  <si>
    <t>1*60</t>
  </si>
  <si>
    <t xml:space="preserve">1*150 </t>
  </si>
  <si>
    <t>4*12.5+2*11.9+1*3+1*1.5</t>
  </si>
  <si>
    <t>11*8.9</t>
  </si>
  <si>
    <t>5*8.73+3*9.34</t>
  </si>
  <si>
    <t>1*150</t>
  </si>
  <si>
    <t>1*142+1*75</t>
  </si>
  <si>
    <t>1*360</t>
  </si>
  <si>
    <t>14*3.968</t>
  </si>
  <si>
    <t>15*4</t>
  </si>
  <si>
    <t>96*1.10</t>
  </si>
  <si>
    <t>14*4</t>
  </si>
  <si>
    <t>6*9.34</t>
  </si>
  <si>
    <t>86*1.10</t>
  </si>
  <si>
    <t>6*8.92</t>
  </si>
  <si>
    <t>1*106+1*57</t>
  </si>
  <si>
    <t>4*2.90</t>
  </si>
  <si>
    <t>4*35+1*70</t>
  </si>
  <si>
    <t>1*3</t>
  </si>
  <si>
    <t>2*32+1*33</t>
  </si>
  <si>
    <t>2*35+1*35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</si>
  <si>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</si>
  <si>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</si>
  <si>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</si>
  <si>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</si>
  <si>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</si>
  <si>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</si>
  <si>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</si>
  <si>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</si>
  <si>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</si>
  <si>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</si>
  <si>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</si>
  <si>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19*6.5</t>
  </si>
  <si>
    <t>7*17</t>
  </si>
  <si>
    <t>8*6.89</t>
  </si>
  <si>
    <t>16*6.98</t>
  </si>
  <si>
    <t>5*8.5</t>
  </si>
  <si>
    <t>71*0.85</t>
  </si>
  <si>
    <t>7*17.076</t>
  </si>
  <si>
    <t>2*20</t>
  </si>
  <si>
    <t>1*34.50</t>
  </si>
  <si>
    <t>2*63+1*68</t>
  </si>
  <si>
    <t>Barapukuria Unit-3</t>
  </si>
  <si>
    <t>1*71</t>
  </si>
  <si>
    <t>1*100</t>
  </si>
  <si>
    <t>9*8.29</t>
  </si>
  <si>
    <t>7*7.79</t>
  </si>
  <si>
    <t>6*8.7</t>
  </si>
  <si>
    <t>1*150+1*75</t>
  </si>
  <si>
    <t>6*4</t>
  </si>
  <si>
    <t>5*3.3+5*2</t>
  </si>
  <si>
    <t>1*125</t>
  </si>
  <si>
    <t>3*18</t>
  </si>
  <si>
    <t>8*6.98</t>
  </si>
  <si>
    <t>3*20</t>
  </si>
  <si>
    <t>Kaptai Unit-1, 2 &amp; 3</t>
  </si>
  <si>
    <t>Dohazari Peaking</t>
  </si>
  <si>
    <t>Siddhirgonj ST 210MW</t>
  </si>
  <si>
    <t xml:space="preserve">Siddhirgonj GT Unit-1&amp; 2 </t>
  </si>
  <si>
    <t>Meghnaghat CCPP 450MW</t>
  </si>
  <si>
    <t>Haripur Power CCPP 360MW</t>
  </si>
  <si>
    <t>Haripur NEPC 110MW</t>
  </si>
  <si>
    <t>Sylhet (EPL) 50MW</t>
  </si>
  <si>
    <t>Sylhet (Desh) 10MW</t>
  </si>
  <si>
    <t>Hobiganj  11MW</t>
  </si>
  <si>
    <t>Southern 55MW</t>
  </si>
  <si>
    <t>Summit Ashulia</t>
  </si>
  <si>
    <t>Summit Madhabdi</t>
  </si>
  <si>
    <t>Summit Maona</t>
  </si>
  <si>
    <t>Jamalpur 95MW</t>
  </si>
  <si>
    <t>Madanganj 102MW</t>
  </si>
  <si>
    <t>Bosila 108MW</t>
  </si>
  <si>
    <t>Sarishabari (Solar)</t>
  </si>
  <si>
    <t>Khulna 60MW</t>
  </si>
  <si>
    <t>Bhola CCPP 194MW</t>
  </si>
  <si>
    <t>Bhola (Venture) 33MW</t>
  </si>
  <si>
    <t>Noapara (KZA) 40MW</t>
  </si>
  <si>
    <t>Bheramara GT-1,2,3</t>
  </si>
  <si>
    <t>Bheramara (HVDC )</t>
  </si>
  <si>
    <t xml:space="preserve">Barapukuria Unit-1 </t>
  </si>
  <si>
    <t>Barapukuria Unit-2</t>
  </si>
  <si>
    <t>Bogra (EPL)</t>
  </si>
  <si>
    <t>Amnura 50MW</t>
  </si>
  <si>
    <t>Plant Name</t>
  </si>
  <si>
    <t>Date of Commision</t>
  </si>
  <si>
    <t>Fuel Cost</t>
  </si>
  <si>
    <t>Power Grid Company of Bangladesh Ltd.</t>
  </si>
  <si>
    <t>QF-LDC-07</t>
  </si>
  <si>
    <t>Date (day):</t>
  </si>
  <si>
    <t xml:space="preserve">        Probable Maximum </t>
  </si>
  <si>
    <t>Generation   :</t>
  </si>
  <si>
    <t>(a) At Day Peak Hour :</t>
  </si>
  <si>
    <t>(b) At Evening Peak Hour :</t>
  </si>
  <si>
    <t>Oil</t>
  </si>
  <si>
    <t>Name of the
 Power Stations</t>
  </si>
  <si>
    <t xml:space="preserve">Producer </t>
  </si>
  <si>
    <t xml:space="preserve">     Installed Capacity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</si>
  <si>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</si>
  <si>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</si>
  <si>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</si>
  <si>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</si>
  <si>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</si>
  <si>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>Ev.  Peak</t>
  </si>
  <si>
    <t>Day  Peak</t>
  </si>
  <si>
    <t>On</t>
  </si>
  <si>
    <t>during</t>
  </si>
  <si>
    <t xml:space="preserve">for Fuel
</t>
  </si>
  <si>
    <t>for plant. S/D</t>
  </si>
  <si>
    <t>Shut down (date)/</t>
  </si>
  <si>
    <t>Start up</t>
  </si>
  <si>
    <t>Limitation</t>
  </si>
  <si>
    <t>M/C Problem</t>
  </si>
  <si>
    <t>Remarks</t>
  </si>
  <si>
    <t>On test</t>
  </si>
  <si>
    <t>IP=299431</t>
  </si>
  <si>
    <t>1*235+1*125</t>
  </si>
  <si>
    <t>IP-26004</t>
  </si>
  <si>
    <t>IP=25503</t>
  </si>
  <si>
    <t>IP=299210,</t>
  </si>
  <si>
    <t>Gas Shortage</t>
  </si>
  <si>
    <t>Sunday</t>
  </si>
  <si>
    <t>Monday</t>
  </si>
  <si>
    <t>Tuesday</t>
  </si>
  <si>
    <t>Thursday</t>
  </si>
  <si>
    <t>Friday</t>
  </si>
  <si>
    <t>Saturday</t>
  </si>
  <si>
    <t>Usable load at Substation end after deducting Auxiliary use &amp; Transmission loss</t>
  </si>
  <si>
    <t xml:space="preserve">     </t>
  </si>
  <si>
    <t>A.</t>
  </si>
  <si>
    <t>(Yesterday)</t>
  </si>
  <si>
    <t xml:space="preserve">          </t>
  </si>
  <si>
    <t>Highest Generation             :</t>
  </si>
  <si>
    <t>MW  at</t>
  </si>
  <si>
    <t>hrs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</si>
  <si>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</si>
  <si>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</si>
  <si>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</si>
  <si>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</si>
  <si>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</si>
  <si>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Evening  peak Generation   :</t>
  </si>
  <si>
    <t>Total Energy Generation     :</t>
  </si>
  <si>
    <t xml:space="preserve">MKWHr   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</si>
  <si>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</si>
  <si>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</si>
  <si>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</si>
  <si>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</si>
  <si>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</si>
  <si>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</si>
  <si>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</si>
  <si>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</si>
  <si>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</si>
  <si>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</si>
  <si>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</si>
  <si>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Supply</t>
  </si>
  <si>
    <t>Loadshed</t>
  </si>
  <si>
    <t xml:space="preserve">   Time</t>
  </si>
  <si>
    <t>Generation Shortfall   :</t>
  </si>
  <si>
    <t xml:space="preserve">Chittagong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</si>
  <si>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</si>
  <si>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</si>
  <si>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</si>
  <si>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</si>
  <si>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</si>
  <si>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</si>
  <si>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</si>
  <si>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</si>
  <si>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iii) Coal :</t>
  </si>
  <si>
    <t>Export Through E-W Interconnectors  :</t>
  </si>
  <si>
    <t>i) Energy</t>
  </si>
  <si>
    <t>MKWHr.</t>
  </si>
  <si>
    <t xml:space="preserve">Sylhet </t>
  </si>
  <si>
    <t>Mymensing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</si>
  <si>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</si>
  <si>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</si>
  <si>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</si>
  <si>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</si>
  <si>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</si>
  <si>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</si>
  <si>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</si>
  <si>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</si>
  <si>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</si>
  <si>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</si>
  <si>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</si>
  <si>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</si>
  <si>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</si>
  <si>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</si>
  <si>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</si>
  <si>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</si>
  <si>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</si>
  <si>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</si>
  <si>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</si>
  <si>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</si>
  <si>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</si>
  <si>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</si>
  <si>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</si>
  <si>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</si>
  <si>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MW      at</t>
  </si>
  <si>
    <t>* Import Through Comilla C/B Interconnector  :</t>
  </si>
  <si>
    <t>Water Level of Kaptai Lake at 06:00  hr  (ft):</t>
  </si>
  <si>
    <t xml:space="preserve">    (a) Yesterday  :</t>
  </si>
  <si>
    <t>(b) Today:</t>
  </si>
  <si>
    <t>(c) Rule Curve:</t>
  </si>
  <si>
    <t>.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</si>
  <si>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</si>
  <si>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</si>
  <si>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</si>
  <si>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</si>
  <si>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Network Operation Division</t>
  </si>
  <si>
    <t xml:space="preserve">                                                NATIONAL LOAD  DESPATCH  CENTER</t>
  </si>
  <si>
    <t xml:space="preserve">             ACTUAL LOAD SHEDDING</t>
  </si>
  <si>
    <t>Date :</t>
  </si>
  <si>
    <t>DEMAND (Gen.) :-</t>
  </si>
  <si>
    <t>at</t>
  </si>
  <si>
    <t>GENERATION    :-</t>
  </si>
  <si>
    <t>"</t>
  </si>
  <si>
    <t>LOAD SHED       :-</t>
  </si>
  <si>
    <t>RATE                 :-</t>
  </si>
  <si>
    <t>Demand (s/s)</t>
  </si>
  <si>
    <t>Supply(s/s)</t>
  </si>
  <si>
    <t>Load Shed (s/s)</t>
  </si>
  <si>
    <t>Rate %</t>
  </si>
  <si>
    <t xml:space="preserve">        LOAD - SHEDDING  PLANNING</t>
  </si>
  <si>
    <t>DEMAND(Gen.end)                  :-</t>
  </si>
  <si>
    <t>AVAILABLE GENERATION  :-</t>
  </si>
  <si>
    <t>(Subject to availibility of gas)</t>
  </si>
  <si>
    <t>LOAD SHED                              :-</t>
  </si>
  <si>
    <t>Demand(s/s)</t>
  </si>
  <si>
    <t xml:space="preserve">     Load Shed (s/s)</t>
  </si>
  <si>
    <t xml:space="preserve">Rate </t>
  </si>
  <si>
    <t xml:space="preserve">  Remarks</t>
  </si>
  <si>
    <t>and Haripur SBU GT-1 &amp; 2</t>
  </si>
  <si>
    <t>N.B:</t>
  </si>
  <si>
    <t xml:space="preserve">                                              </t>
  </si>
  <si>
    <t xml:space="preserve">                       </t>
  </si>
  <si>
    <t xml:space="preserve">            </t>
  </si>
  <si>
    <t xml:space="preserve">     Sub Divisional Engineer</t>
  </si>
  <si>
    <t>d) Feni-Chowmuhoni 132 kV Ckt-1 &amp; 2 tripped at 12:07 from Feni end showing dist.relay at Ckt-1 &amp; E/F relay at Ckt-2 and were</t>
  </si>
  <si>
    <t xml:space="preserve">About 70 MW power interruption occurred under Chowmuhoni S/S area </t>
  </si>
  <si>
    <t xml:space="preserve">    switched on at 12:20.</t>
  </si>
  <si>
    <t>from 12:07 to 12:20.</t>
  </si>
  <si>
    <t xml:space="preserve">e) Ashuganj-B.Baria 132 kV Ckt-2 tripped at 12:22 showing dist.relay at Ashuganj end &amp; E/F relay at B.Baria end and was </t>
  </si>
  <si>
    <t xml:space="preserve">    switched on at 18:55. </t>
  </si>
  <si>
    <t xml:space="preserve">f) Shyampur-Hasnabad 132 kV Ckt tripped at 21:18 showing main protection trip relay and was switched on at 21:44. </t>
  </si>
  <si>
    <t xml:space="preserve">g) Haripur-Rahim Steel 132 kV Ckt tripped at 21:17 from both ends showing main protection trip relay and is still under shut down. </t>
  </si>
  <si>
    <t>h) Barapukuria Unit-2 was forced shut down at 21:58 due to boiler tube leakage.</t>
  </si>
  <si>
    <t>i) Bheramara-Faridpur 132 kV Ckt-1 was shut down at 06:10 (26/08/2016) for Bheramara 360 MW P/S project work.</t>
  </si>
  <si>
    <t>j) Bheramara-Kustia 132 kV Ckt-1 was shut down at 06:10 (26/08/2016) for Bheramara 360 MW P/S project work.</t>
  </si>
  <si>
    <t xml:space="preserve">k) Jamalpur 132/33 kV S/S  33 kV Bus was under shut down from 00:24 to 01:38 (26/08/2016) due to red hot maintenance </t>
  </si>
  <si>
    <t xml:space="preserve">About 20 MW power interruption occurred under Jamalpur S/S area </t>
  </si>
  <si>
    <t xml:space="preserve">    at Sharisabari PDB feeder.</t>
  </si>
  <si>
    <t>from 00:24 to 01:38 (26/08/2016).</t>
  </si>
  <si>
    <t>Generations in Narayanganj, Narsinghdi and Dhaka</t>
  </si>
  <si>
    <t>Sl no.</t>
  </si>
  <si>
    <t>Name of the P/S</t>
  </si>
  <si>
    <t>Day pk. Gen.</t>
  </si>
  <si>
    <t>Evn. pk. Gen.</t>
  </si>
  <si>
    <t>Siddhirgonj (Desh)</t>
  </si>
  <si>
    <t>Siddhirgonj GT: Unit-1, 2</t>
  </si>
  <si>
    <t>Ghorasal ST: Unit-3,4, 5</t>
  </si>
  <si>
    <t xml:space="preserve">                                                                                                                                                                 </t>
  </si>
  <si>
    <t>Ghorasal 78.5 MW (Max)</t>
  </si>
  <si>
    <t>Under maintenance.</t>
  </si>
  <si>
    <t>Ghorashal Regent.</t>
  </si>
  <si>
    <t>Haripur GT: Unit-1, 2, 3</t>
  </si>
  <si>
    <t>Haripur EGCB 412 MW</t>
  </si>
  <si>
    <t>Pagla (DPA)</t>
  </si>
  <si>
    <t>Narsingdi (Doreen)</t>
  </si>
  <si>
    <t>Summit Madhobdi (REB)</t>
  </si>
  <si>
    <t>Summit Rupganj (REB)</t>
  </si>
  <si>
    <t>Gagnagor (Orion)</t>
  </si>
  <si>
    <t>Meghnaghat (Summit)</t>
  </si>
  <si>
    <t xml:space="preserve">Executive Engineer </t>
  </si>
  <si>
    <t>NOD, LDC,</t>
  </si>
  <si>
    <t>PGCB, Dhaka.</t>
  </si>
  <si>
    <t xml:space="preserve">                    NATIONAL LOAD  DESPATCH  CENTER</t>
  </si>
  <si>
    <t xml:space="preserve">   </t>
  </si>
  <si>
    <t xml:space="preserve">                            Area wise Power supply, Load shed &amp; Demand</t>
  </si>
  <si>
    <t>Time:</t>
  </si>
  <si>
    <t>Load Shed</t>
  </si>
  <si>
    <t xml:space="preserve">    Sub Divisional Engineer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</si>
  <si>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</si>
  <si>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</si>
  <si>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</si>
  <si>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</si>
  <si>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</si>
  <si>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</si>
  <si>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</si>
  <si>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</si>
  <si>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</si>
  <si>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</si>
  <si>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</si>
  <si>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</si>
  <si>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</si>
  <si>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</si>
  <si>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</si>
  <si>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</si>
  <si>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E.P. Demand (at gen end)  :</t>
  </si>
  <si>
    <t>Max Demand (Evening)  :</t>
  </si>
  <si>
    <t>Maximum  Generation        :</t>
  </si>
  <si>
    <t>Total Gen. (MKWH) 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</si>
  <si>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</si>
  <si>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</si>
  <si>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</si>
  <si>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</si>
  <si>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Energy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</si>
  <si>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</si>
  <si>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</si>
  <si>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</si>
  <si>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</si>
  <si>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</si>
  <si>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</si>
  <si>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</si>
  <si>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</si>
  <si>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</si>
  <si>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</si>
  <si>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</si>
  <si>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</si>
  <si>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</si>
  <si>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</si>
  <si>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</si>
  <si>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</si>
  <si>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</si>
  <si>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</si>
  <si>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</si>
  <si>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</si>
  <si>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</si>
  <si>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</si>
  <si>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</si>
  <si>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</si>
  <si>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</si>
  <si>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</si>
  <si>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</si>
  <si>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</si>
  <si>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</si>
  <si>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</si>
  <si>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</si>
  <si>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</si>
  <si>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</si>
  <si>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</si>
  <si>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</si>
  <si>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</si>
  <si>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</si>
  <si>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</si>
  <si>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</si>
  <si>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</si>
  <si>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</si>
  <si>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</si>
  <si>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</si>
  <si>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</si>
  <si>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</si>
  <si>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</si>
  <si>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>Name of Machines</t>
  </si>
  <si>
    <t xml:space="preserve">Load(MW) </t>
  </si>
  <si>
    <t xml:space="preserve">synchronize time of </t>
  </si>
  <si>
    <t>Sikalbaha Peaking</t>
  </si>
  <si>
    <t>About 717 MW generation loss occurred.</t>
  </si>
  <si>
    <t>Gagnagar RPP</t>
  </si>
  <si>
    <t>Ashuganj CCPP(S)</t>
  </si>
  <si>
    <t>Chandpur CCPP(ST)</t>
  </si>
  <si>
    <t>Narsingdi Doreen</t>
  </si>
  <si>
    <t>Power interruption occurred (about 40 MW) under Sylhet, Chattak S/S areas</t>
  </si>
  <si>
    <t>from 04:24 to 05:06 (7/7/12).</t>
  </si>
  <si>
    <t>l) After maintenance Ashuganj ST Unit-2 was synchronized at 21:13.</t>
  </si>
  <si>
    <t xml:space="preserve">m) Feni-Chowmohani 132 kV Ckt-1 tripped at 04:00 (04/04/2017) from both sides showing SOTF at Feni end and </t>
  </si>
  <si>
    <t>a) Due to annual maintenance the following 132/33 kV transformer were under shut down:</t>
  </si>
  <si>
    <t xml:space="preserve">    dist Z1, E/F b-phase at Chowmohani end.</t>
  </si>
  <si>
    <t xml:space="preserve">   Khulna© T3 from 08:15 to 12:57, Bagerhat T1 from 08:26 to 14:30,Kishoreganj T2 from </t>
  </si>
  <si>
    <t>n) Feni-Hathazari 132 kV Ckt-1 tripped at 04:06 (04/04/2017) from both ends showing dist Z1 ,C-phase at Feni end and</t>
  </si>
  <si>
    <t xml:space="preserve">   08:27 to 15:15, Faridpur T1 from 08:51 to 16:05, Joydevpur T3 from 09:06 to 13:25.</t>
  </si>
  <si>
    <t xml:space="preserve">  dist C-phase at Hathazari end and was switched on at 04:16. </t>
  </si>
  <si>
    <t>o) Julda PP tripped at 04:13 (04/04/2017) due to b-phase PT at 132 kV side of power plant burst .</t>
  </si>
  <si>
    <t>a) Due to annual maintenance the following 132kV lines were under shut down :</t>
  </si>
  <si>
    <t>p) Ashuganj  225 MW CCPP ST was synchronized at 04:13(04/04/2017).</t>
  </si>
  <si>
    <t xml:space="preserve">   Dohazari-Sikalbaha Ckt-1 from 08:43 to 16:10, Tongi-Bashundhara Ckt-2 from 09:23 to 18:11,</t>
  </si>
  <si>
    <t xml:space="preserve">q) Hathazari-Baroaulia 132 kV Ckt-1 tripped at 05:09(04/04/2017) from both ends showing dist YB-phase at Hathazari </t>
  </si>
  <si>
    <t xml:space="preserve">   Mymensing-Kishoreganj Ckt-2 from 09:16 to 15:42, Noapara-Khulna© Ckt-1 from 09:10</t>
  </si>
  <si>
    <t xml:space="preserve">  end &amp; O/C at Baraulia end and was switched on at 05:16.</t>
  </si>
  <si>
    <t xml:space="preserve">   to 15:57, Ishurdi-Natore Ckt-2 from 08:52 to 15:12 &amp; 230kV Comilla(N)-Hathazari Ckt-2 from</t>
  </si>
  <si>
    <t>r) Shayampur 132/33 kV T3 transformer tripped at 06:07 (04/04/2017) from both ends showing O/C &amp; E/F only</t>
  </si>
  <si>
    <t xml:space="preserve">   09:32 to 16:36.</t>
  </si>
  <si>
    <t xml:space="preserve">   at 132 kV side and was switched on at 06:23. </t>
  </si>
  <si>
    <t xml:space="preserve">   Narsingdi T1 from 08:25 to 15:10, Chowmuhani T2 from 11:28 to 12:20</t>
  </si>
  <si>
    <t xml:space="preserve">f) Hathazari - Comilla(N) 230 KV line 1 tripped at 09:19 from both side showing E/F,TE.DH, </t>
  </si>
  <si>
    <t xml:space="preserve">   General Trip relays at Hathazari end and dist , Z1 relays at Comilla(N) end and was </t>
  </si>
  <si>
    <t xml:space="preserve">   switched on at 09:48.</t>
  </si>
  <si>
    <t xml:space="preserve">c) Baghabari WMPL #1 tripped at 11:07 without showing any relay and was synchronized </t>
  </si>
  <si>
    <t xml:space="preserve">   at 14:09.</t>
  </si>
  <si>
    <t xml:space="preserve">d) Baghabari 100 MW  tripped at 12:39 showing signal exhaust temperature high and was  </t>
  </si>
  <si>
    <t xml:space="preserve">   synchronized at 14:09.</t>
  </si>
  <si>
    <t xml:space="preserve">f) KPCL  tripped at 13:34 due to earth fault and was synchronized at 13:37. </t>
  </si>
  <si>
    <t>g) Ashuganj #4  tripped at 13:45 due to boiler tube leakage .</t>
  </si>
  <si>
    <t xml:space="preserve">h) Ghorasal RPP (45 MW ) tripped at 19:45 due to 33 KV breaker open and was synchronized </t>
  </si>
  <si>
    <t>a) Due to heavy flashing Ishurdi 132/33kV T2 transformer tripped at 10:43. At the same time</t>
  </si>
  <si>
    <t xml:space="preserve">   at 20:45.It again tripped at 06:30(4/9/10) and was synchronized at 07:15(4/9/10).</t>
  </si>
  <si>
    <t xml:space="preserve">   Ishurdi-Baghabari 230kV Ckt-1 &amp; 2 tripped showing dist. Relay, Ishurdi-Bheramara 132kV </t>
  </si>
  <si>
    <t xml:space="preserve">   Ckt-1 &amp; 2 tripped showing CST, Ishurdi-Pabna 132kV CKt-1 &amp; 2 tripped showing CST,</t>
  </si>
  <si>
    <t xml:space="preserve">  relays  at Ghorasal end and dist , LZ 96 Main trip relays at Ishurdi end and was </t>
  </si>
  <si>
    <t xml:space="preserve">   Ishurdi-Baghabari 132kV Ckt tripped showing CST relay, Natore-Bogra 132kV Ckt-1 &amp; 2 tripped</t>
  </si>
  <si>
    <t xml:space="preserve">   switched on at 11:55.</t>
  </si>
  <si>
    <t xml:space="preserve">   showing dist. Z1,Z3 and Baghabari 100 MW, Baghabari WMPL #1 also tripped. Transformer</t>
  </si>
  <si>
    <t xml:space="preserve">k) Barisal - Barisal GT power station 132 KV line was shut down at 09:45 due to PT change </t>
  </si>
  <si>
    <t xml:space="preserve">   was switched on at 13:09, lines were switched on at 11:42, 11:26, 13:14, 11:42, 11:33</t>
  </si>
  <si>
    <t xml:space="preserve">   and was switched on at 14:30.</t>
  </si>
  <si>
    <t xml:space="preserve">   respectively and machines were synchronized at 11:01, 13:40 respectively.</t>
  </si>
  <si>
    <t>l) Barisal - Bhandaria 132 KV line tripped at 13:34 showing distance relay Z-2 and</t>
  </si>
  <si>
    <t xml:space="preserve">   was switched on at 13:39.</t>
  </si>
  <si>
    <t xml:space="preserve">m) Bhandaria - Bagerhat 132 KV line tripped at 13:34 at Bagerhat end showing E/F dis,Z-2 and </t>
  </si>
  <si>
    <t xml:space="preserve">   was switched on at 13:55.</t>
  </si>
  <si>
    <t xml:space="preserve">n) Khulna Central 132/33 KV transformer T1,T2 &amp; T3 was tripped at 13:44 showing E/F &amp; inst.   </t>
  </si>
  <si>
    <t xml:space="preserve">    relays and was switched on at 20:01.</t>
  </si>
  <si>
    <t xml:space="preserve">o) Halishahar 33 KV both bus was under shut down from 08:08 to 12:03 due to bus </t>
  </si>
  <si>
    <t xml:space="preserve">  isolator change.</t>
  </si>
  <si>
    <t>c) After maintenance Barapukuria #1  was synchronized at 19:20.It again tripped at 21:15 due to</t>
  </si>
  <si>
    <t xml:space="preserve">   turbine vibration excessive and was synchronized at 22:35.</t>
  </si>
  <si>
    <t xml:space="preserve">d) Kaptai # 2 tripped at 10:15 due to under impedance and was synchronized at 10:42.It again </t>
  </si>
  <si>
    <t xml:space="preserve">  tripped at 15:50 due to governor oil head vibration and was synchronized at 15:55.It again </t>
  </si>
  <si>
    <t xml:space="preserve">  forced shut down at 17:20 due to governor oil head vibration and was synchronized at 19:40.</t>
  </si>
  <si>
    <t>f) Ashuganj CCPP GT-1 &amp; St tripped at 20:53 due to turbine vibration excessive .</t>
  </si>
  <si>
    <t>g) Sikalbaha GT(150 MW) was synchronized at 18:47 and was shut down at 20:10.</t>
  </si>
  <si>
    <t>h) Hathajari - Feni 132 KV line 1 &amp; 2 tripped at 11:54 (line-1 at Hathazari end &amp; line-2 at Feni end)</t>
  </si>
  <si>
    <t xml:space="preserve">   showing following relays: distance relay-Z3 , E/F- Z2 at Hathazari end and C.B 1,A/R fail,PCSR</t>
  </si>
  <si>
    <t xml:space="preserve">   at Feni end .Line-1 was switched on at 12:13 and line-2 was switched on at 12:32.</t>
  </si>
  <si>
    <t xml:space="preserve">i) Comilla - Feni 132 KV line-1 tripped at both end showing distance protection directional E/F,  </t>
  </si>
  <si>
    <t xml:space="preserve">  A/R fail and  was switched on at 12:20. </t>
  </si>
  <si>
    <t>j) Comilla (N) - Comilla (S) 132 KV line tripped at 11:56 showing distance protection directional</t>
  </si>
  <si>
    <t xml:space="preserve">   E/F, directional over current relay was switched on at 12:28.</t>
  </si>
  <si>
    <t xml:space="preserve">k) Chandpur - Chowmuhani 132 KV line-1 &amp; 2 tripped at 11:55 showing E/F at line-2 (line-1 was </t>
  </si>
  <si>
    <t xml:space="preserve">   no signal) . Line-1 was switched on at 12:12 and line-2 was switched on at 12:19.</t>
  </si>
  <si>
    <t xml:space="preserve">l) Ghorasal - Joydevpur 132 KV line-2 tripped at 00:12(17/9/10) showing remote protection </t>
  </si>
  <si>
    <t xml:space="preserve">  relay and was switched on at 00:24(17/9/10). </t>
  </si>
  <si>
    <t xml:space="preserve">h) Bheramara - Faridpur 132 KV line-1 tripped at 18:50 due to CT burst from both end . At the </t>
  </si>
  <si>
    <t xml:space="preserve">   same time 132 KV Bheramara - Faridpur  line-1,Madaripur - Faridpur line-1,Bagerhat - Bhandaria</t>
  </si>
  <si>
    <t xml:space="preserve">   line &amp; Barisal GT-1 &amp; 2 also tripped . Lines were switched on at 20:02, 19:03, 19:00, 18:56 </t>
  </si>
  <si>
    <t xml:space="preserve">   respectively. Machines were synchronized at 19:26,18:59  respectively.</t>
  </si>
  <si>
    <t xml:space="preserve">   Page -2</t>
  </si>
  <si>
    <t>Amnura</t>
  </si>
  <si>
    <t xml:space="preserve">        </t>
  </si>
  <si>
    <t>Eastern Grid Total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</si>
  <si>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</si>
  <si>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</si>
  <si>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</si>
  <si>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</si>
  <si>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</si>
  <si>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</si>
  <si>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</si>
  <si>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</si>
  <si>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</si>
  <si>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</si>
  <si>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</si>
  <si>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</si>
  <si>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</si>
  <si>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</si>
  <si>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</si>
  <si>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</si>
  <si>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</si>
  <si>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</si>
  <si>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</si>
  <si>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</si>
  <si>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</si>
  <si>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</si>
  <si>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</si>
  <si>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Jessore</t>
  </si>
  <si>
    <t>Munsiganj</t>
  </si>
  <si>
    <t>Netrokona</t>
  </si>
  <si>
    <t>Jhenida</t>
  </si>
  <si>
    <t>Megnaghat</t>
  </si>
  <si>
    <t>Bottail</t>
  </si>
  <si>
    <t>Shyampur</t>
  </si>
  <si>
    <t>Sherpur</t>
  </si>
  <si>
    <t>G.K Project</t>
  </si>
  <si>
    <t>Bhulta</t>
  </si>
  <si>
    <t>Srimongal</t>
  </si>
  <si>
    <t>Faridpur</t>
  </si>
  <si>
    <t>Madanganj</t>
  </si>
  <si>
    <t>Shahjibazar</t>
  </si>
  <si>
    <t>Madaripur</t>
  </si>
  <si>
    <t>Shitalakhya</t>
  </si>
  <si>
    <t>Fenchuganj</t>
  </si>
  <si>
    <t>Gopalganj</t>
  </si>
  <si>
    <t>Rahim steel</t>
  </si>
  <si>
    <t>Khulawara</t>
  </si>
  <si>
    <t>Bagerhat</t>
  </si>
  <si>
    <t>Matuail</t>
  </si>
  <si>
    <t>Mongla</t>
  </si>
  <si>
    <t>Ghorasal</t>
  </si>
  <si>
    <t>Chatak</t>
  </si>
  <si>
    <t>Satkhira</t>
  </si>
  <si>
    <t>Narsingdi</t>
  </si>
  <si>
    <t>Comilla (S)</t>
  </si>
  <si>
    <t>Gallamari</t>
  </si>
  <si>
    <t>Haripur (SBU)</t>
  </si>
  <si>
    <t>Comilla(N)</t>
  </si>
  <si>
    <t>Magura</t>
  </si>
  <si>
    <t xml:space="preserve">Ullon </t>
  </si>
  <si>
    <t>Chandpur</t>
  </si>
  <si>
    <t>Chuadanga</t>
  </si>
  <si>
    <t>Hasnabad</t>
  </si>
  <si>
    <t>Feni</t>
  </si>
  <si>
    <t>Magbazar</t>
  </si>
  <si>
    <t>Chowmuhani</t>
  </si>
  <si>
    <t>Patuakhali</t>
  </si>
  <si>
    <t>Maniknagar</t>
  </si>
  <si>
    <t>Ashuganj</t>
  </si>
  <si>
    <t>Bhandaria</t>
  </si>
  <si>
    <t>Bangabhaban</t>
  </si>
  <si>
    <t>Daudkandi</t>
  </si>
  <si>
    <t xml:space="preserve">Ishurdi </t>
  </si>
  <si>
    <t>Narinda</t>
  </si>
  <si>
    <t>B.Baria</t>
  </si>
  <si>
    <t>Natore</t>
  </si>
  <si>
    <t>Dhanmondi</t>
  </si>
  <si>
    <t>Bogra</t>
  </si>
  <si>
    <t>Lalbag</t>
  </si>
  <si>
    <t>Hathazari</t>
  </si>
  <si>
    <t>Noagaon</t>
  </si>
  <si>
    <t>Madartek</t>
  </si>
  <si>
    <t>Khulshi</t>
  </si>
  <si>
    <t>Mirpur</t>
  </si>
  <si>
    <t>Halishahar</t>
  </si>
  <si>
    <t>C.Nawabganj</t>
  </si>
  <si>
    <t xml:space="preserve">Kalyanpur </t>
  </si>
  <si>
    <t>Baraulia</t>
  </si>
  <si>
    <t>Gulshan</t>
  </si>
  <si>
    <t xml:space="preserve">Sikalbaha       </t>
  </si>
  <si>
    <t>Pabna</t>
  </si>
  <si>
    <t>Uttara</t>
  </si>
  <si>
    <t>Dohazari</t>
  </si>
  <si>
    <t>Shahjadpur</t>
  </si>
  <si>
    <t>Kamrangirchar</t>
  </si>
  <si>
    <t>Cox'sbazar</t>
  </si>
  <si>
    <t>Savar</t>
  </si>
  <si>
    <t>Chandraghona</t>
  </si>
  <si>
    <t>Niyamatpur</t>
  </si>
  <si>
    <t>Bhasantec</t>
  </si>
  <si>
    <t>Joypurhat</t>
  </si>
  <si>
    <t>Agargaon</t>
  </si>
  <si>
    <t>A. Khaer Stl.</t>
  </si>
  <si>
    <t>Satmosjid</t>
  </si>
  <si>
    <t>Bakulia</t>
  </si>
  <si>
    <t>Lalmonirhat</t>
  </si>
  <si>
    <t>Tongi</t>
  </si>
  <si>
    <t>Julda</t>
  </si>
  <si>
    <t>Saidpur</t>
  </si>
  <si>
    <t>Kabirpur</t>
  </si>
  <si>
    <t>TK chemical</t>
  </si>
  <si>
    <t>Purbasadipur</t>
  </si>
  <si>
    <t>Basundhara</t>
  </si>
  <si>
    <t>Modern Steel</t>
  </si>
  <si>
    <t>Thakurgaon</t>
  </si>
  <si>
    <t>Manikganj</t>
  </si>
  <si>
    <t>Shahmirpur</t>
  </si>
  <si>
    <t>Palashbari</t>
  </si>
  <si>
    <t>Joydevpur</t>
  </si>
  <si>
    <t>Abul Khair 230</t>
  </si>
  <si>
    <t>Barapukuria</t>
  </si>
  <si>
    <t>New Tongi</t>
  </si>
  <si>
    <t>BSRM</t>
  </si>
  <si>
    <t>Panchagar</t>
  </si>
  <si>
    <t>Korda</t>
  </si>
  <si>
    <t xml:space="preserve">Goalpara  </t>
  </si>
  <si>
    <t>Tangail</t>
  </si>
  <si>
    <t>Central s/s</t>
  </si>
  <si>
    <t xml:space="preserve">Mymensing </t>
  </si>
  <si>
    <t>Noapara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</si>
  <si>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</si>
  <si>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</si>
  <si>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</si>
  <si>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</si>
  <si>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</si>
  <si>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</si>
  <si>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</si>
  <si>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</si>
  <si>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</si>
  <si>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</si>
  <si>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</si>
  <si>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</si>
  <si>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</si>
  <si>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</si>
  <si>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</si>
  <si>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</si>
  <si>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</si>
  <si>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</si>
  <si>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</si>
  <si>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</si>
  <si>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</si>
  <si>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</si>
  <si>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</si>
  <si>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</si>
  <si>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</si>
  <si>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</si>
  <si>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</si>
  <si>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</si>
  <si>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</si>
  <si>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</si>
  <si>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</si>
  <si>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</si>
  <si>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</si>
  <si>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</si>
  <si>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</si>
  <si>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</si>
  <si>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 xml:space="preserve">                                     NLDC, Aftabnagar, Dhaka</t>
  </si>
  <si>
    <t>Forecast of Demand, Supply and Load shed (at Substation end i.e 33 kV level)</t>
  </si>
  <si>
    <t>Allocation percentage of Total Generation against each Zone</t>
  </si>
  <si>
    <t xml:space="preserve">Forecasted for the date of </t>
  </si>
  <si>
    <t>Zones</t>
  </si>
  <si>
    <t>Percentage</t>
  </si>
  <si>
    <t xml:space="preserve">   Day Peak (09:00 - 12:00)</t>
  </si>
  <si>
    <t xml:space="preserve">  Evening Peak (18:00 - 21:00)</t>
  </si>
  <si>
    <t xml:space="preserve">Day Peak </t>
  </si>
  <si>
    <t xml:space="preserve">Evening Peak </t>
  </si>
  <si>
    <t>Demand
(MW)</t>
  </si>
  <si>
    <t>Supply
(MW)</t>
  </si>
  <si>
    <t>L/S
(MW)</t>
  </si>
  <si>
    <t>Total (S/S End)</t>
  </si>
  <si>
    <t>Total Demand</t>
  </si>
  <si>
    <t>Generation End</t>
  </si>
  <si>
    <t>Substation End</t>
  </si>
  <si>
    <t xml:space="preserve">                                                              </t>
  </si>
  <si>
    <t>Executive Engineer</t>
  </si>
  <si>
    <t>NOD, NLDC, PGCB.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</si>
  <si>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</si>
  <si>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</si>
  <si>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</si>
  <si>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TIME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</si>
  <si>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</si>
  <si>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</si>
  <si>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</si>
  <si>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</si>
  <si>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</si>
  <si>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</si>
  <si>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</si>
  <si>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</si>
  <si>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 xml:space="preserve">                                      </t>
  </si>
  <si>
    <t xml:space="preserve">   Max Temp. in Dhaka </t>
  </si>
  <si>
    <t xml:space="preserve">    Executive Engineer </t>
  </si>
  <si>
    <t>Page 5 of 7</t>
  </si>
  <si>
    <t>EAST GRID</t>
  </si>
  <si>
    <t>WEST GRID</t>
  </si>
  <si>
    <t>TOTAL</t>
  </si>
  <si>
    <t xml:space="preserve">DAILY  LOAD  CURVE </t>
  </si>
  <si>
    <t>QF-LDC-12</t>
  </si>
  <si>
    <t xml:space="preserve">                                                                                                                                                                                                    </t>
  </si>
  <si>
    <t>Page 6 of 7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</si>
  <si>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</si>
  <si>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</si>
  <si>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</si>
  <si>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</si>
  <si>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</si>
  <si>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</si>
  <si>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</si>
  <si>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</si>
  <si>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</si>
  <si>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200 kV Voltage</t>
  </si>
  <si>
    <t>400 kV Voltage</t>
  </si>
  <si>
    <t>230 KV</t>
  </si>
  <si>
    <t>Time/SS</t>
  </si>
  <si>
    <t>Baghabari</t>
  </si>
  <si>
    <t>Khulna(S)</t>
  </si>
  <si>
    <t>Rampura</t>
  </si>
  <si>
    <t>Haripur</t>
  </si>
  <si>
    <t>Aminbazar</t>
  </si>
  <si>
    <t xml:space="preserve"> Hathazari</t>
  </si>
  <si>
    <t>Meghnaghat</t>
  </si>
  <si>
    <t>Old Airport</t>
  </si>
  <si>
    <t>AKSML</t>
  </si>
  <si>
    <t>KALIAKOR</t>
  </si>
  <si>
    <t>Maximum</t>
  </si>
  <si>
    <t>Comilla (N)</t>
  </si>
  <si>
    <t>Time</t>
  </si>
  <si>
    <t>230 kV MAX</t>
  </si>
  <si>
    <t>230 kV MIN</t>
  </si>
  <si>
    <t>Khulna South</t>
  </si>
  <si>
    <t xml:space="preserve">Old Airport </t>
  </si>
  <si>
    <t>132 kV MAX</t>
  </si>
  <si>
    <t>132 kV MIN</t>
  </si>
  <si>
    <t xml:space="preserve">   132 kV</t>
  </si>
  <si>
    <t xml:space="preserve">    132 kV</t>
  </si>
  <si>
    <t>Madanhat</t>
  </si>
  <si>
    <t xml:space="preserve">       </t>
  </si>
  <si>
    <t>Rahim steal</t>
  </si>
  <si>
    <t>Narsinghdi</t>
  </si>
  <si>
    <t>TK Chemical</t>
  </si>
  <si>
    <t>Goalpara</t>
  </si>
  <si>
    <t>Kalyanpur</t>
  </si>
  <si>
    <t>Kodda</t>
  </si>
  <si>
    <t>Comilla(s)</t>
  </si>
  <si>
    <t>Comilla(n)</t>
  </si>
  <si>
    <t xml:space="preserve">    Sub Assistant Engineer</t>
  </si>
  <si>
    <t>Feni, Mohipal (Doreen)</t>
  </si>
  <si>
    <t>Khulna    (KPCL-1 &amp; 3)</t>
  </si>
  <si>
    <t>Ghorashal 78MW (MAX)</t>
  </si>
  <si>
    <t>Mymensingh RPCL 210MW</t>
  </si>
  <si>
    <t>Sylhet GT 150 MW</t>
  </si>
  <si>
    <t>Sylhet GT 20 MW</t>
  </si>
  <si>
    <t>3*17.08+1*11.3</t>
  </si>
  <si>
    <t>12*8.775+1*3.5</t>
  </si>
  <si>
    <t>2*40+50</t>
  </si>
  <si>
    <t>2*50</t>
  </si>
  <si>
    <t>16*7</t>
  </si>
  <si>
    <t>Gas/HSD</t>
  </si>
  <si>
    <t>3*3.67+2*6.97</t>
  </si>
  <si>
    <t>B.Baria (Aggreko) 85MW</t>
  </si>
  <si>
    <t>Ashuganj (Midland) 51MW</t>
  </si>
  <si>
    <t>Ashuganj (United) 53MW</t>
  </si>
  <si>
    <t>Ashuganj  (Precision) 55MW</t>
  </si>
  <si>
    <t>Daudkandi Peaking 52MW</t>
  </si>
  <si>
    <t>Lakdhanvi 52 MW</t>
  </si>
  <si>
    <t>Summit Comilla 25MW</t>
  </si>
  <si>
    <t>Tangail (Doreen) 22MW</t>
  </si>
  <si>
    <t>Fenchugonj  (Barakatullah) 51MW</t>
  </si>
  <si>
    <t>Fenchuganj (EPL) 44MW</t>
  </si>
  <si>
    <t>3*110</t>
  </si>
  <si>
    <t>Ghorasal ST: Unit-1,2</t>
  </si>
  <si>
    <t>2*40+3*50</t>
  </si>
  <si>
    <t>Unit No. X Capacity</t>
  </si>
  <si>
    <t>Minimum Generation</t>
  </si>
  <si>
    <t>Highest Generation</t>
  </si>
  <si>
    <t>Day Peak Generation</t>
  </si>
  <si>
    <t>Evening Peak Generation</t>
  </si>
  <si>
    <t>Gas (Public)</t>
  </si>
  <si>
    <t>Oil (Public)</t>
  </si>
  <si>
    <t>Gas (Private)</t>
  </si>
  <si>
    <t>Oil (Private)</t>
  </si>
  <si>
    <t>TRIPURA</t>
  </si>
  <si>
    <t>Total (MW)</t>
  </si>
  <si>
    <t>Western Grid Total</t>
  </si>
  <si>
    <t>Forecast for Evening</t>
  </si>
  <si>
    <t>Forecast for Day</t>
  </si>
  <si>
    <t>Dhaka  area Total</t>
  </si>
  <si>
    <t>Wednesday</t>
  </si>
  <si>
    <t>Week</t>
  </si>
  <si>
    <t>Total Energy</t>
  </si>
  <si>
    <t>Energy not Served</t>
  </si>
  <si>
    <t>Energy Requirement</t>
  </si>
  <si>
    <t>Supply ( S/S end)</t>
  </si>
  <si>
    <t xml:space="preserve">Allocation as </t>
  </si>
  <si>
    <t>LoasShed %</t>
  </si>
  <si>
    <t>2017 book</t>
  </si>
  <si>
    <t xml:space="preserve">       ‡jvW †Wmc¨vP mv‡K©j, wcwRwmwe, Gb Gj wW wm , XvKv</t>
  </si>
  <si>
    <t>Today's    Transmission Loss</t>
  </si>
  <si>
    <t>Zone</t>
  </si>
  <si>
    <t>Transmission Loss</t>
  </si>
  <si>
    <t xml:space="preserve">Total = </t>
  </si>
  <si>
    <t xml:space="preserve">Load Shed Require at S/S end = </t>
  </si>
  <si>
    <t>11  Evening Peak Hour                                                    :</t>
  </si>
  <si>
    <t>13  Max. Demand (Substation end) at evening peak hour    :</t>
  </si>
  <si>
    <t>14  Load Shed  (Substation end) at evening peak hour        :</t>
  </si>
  <si>
    <t>Max Flow</t>
  </si>
  <si>
    <t>Gen. at Day Peak</t>
  </si>
  <si>
    <t>Gen. at Eve. Peak</t>
  </si>
  <si>
    <t>*Cost for HVDC, Tripura &amp; Solar energy is not usually included in the total fuel cost.</t>
  </si>
  <si>
    <t xml:space="preserve">Total                                          = </t>
  </si>
  <si>
    <t>Demand at Gen. End</t>
  </si>
  <si>
    <t>Forecast Demand at S/S end (MW)</t>
  </si>
  <si>
    <t>Load Shed Planat S/S end  (MW)</t>
  </si>
  <si>
    <t>Load Shed Plan at S/S end in %</t>
  </si>
  <si>
    <t>Demand at S/S end</t>
  </si>
  <si>
    <t>% Evening Peak Demand as Book-2017</t>
  </si>
  <si>
    <t>Extra Load as Book-2017(MW)</t>
  </si>
  <si>
    <t>iii) Maximum HVDC Flow :</t>
  </si>
  <si>
    <t>ii) HVDC Flow at Peak Time</t>
  </si>
  <si>
    <t>Forecast Plan at S/S end (MW)</t>
  </si>
  <si>
    <t xml:space="preserve">                   Coal    :</t>
  </si>
  <si>
    <t>Load factor L.F</t>
  </si>
  <si>
    <t>EWIC</t>
  </si>
  <si>
    <t>Amp</t>
  </si>
  <si>
    <t>Mvar</t>
  </si>
  <si>
    <t>Energy (Ashuganj end)</t>
  </si>
  <si>
    <t>Line # 1</t>
  </si>
  <si>
    <t>Line # 2</t>
  </si>
  <si>
    <t xml:space="preserve">Status = </t>
  </si>
  <si>
    <t>Western Zone Total</t>
  </si>
  <si>
    <t>Eastern Zone Total</t>
  </si>
  <si>
    <t>Plant name</t>
  </si>
  <si>
    <t>Fuel Type</t>
  </si>
  <si>
    <t>Fuel type</t>
  </si>
  <si>
    <t>Present capacity</t>
  </si>
  <si>
    <t>Eve Peak Flow</t>
  </si>
  <si>
    <t>HVDC EvPeak Flow</t>
  </si>
  <si>
    <t>DayPeak</t>
  </si>
  <si>
    <t>EvPeak</t>
  </si>
  <si>
    <t>Date of Commission</t>
  </si>
  <si>
    <t>Available Max Generation             :</t>
  </si>
  <si>
    <t>System Load Factor          :</t>
  </si>
  <si>
    <t xml:space="preserve"> Total =</t>
  </si>
  <si>
    <t>Origin</t>
  </si>
  <si>
    <t>Month/Day/Year</t>
  </si>
  <si>
    <t>Private</t>
  </si>
  <si>
    <t>Public</t>
  </si>
  <si>
    <t>Wind</t>
  </si>
  <si>
    <t>Imported Power</t>
  </si>
  <si>
    <t>Nuclear</t>
  </si>
  <si>
    <t>Owner Display</t>
  </si>
  <si>
    <t>Owner to Display</t>
  </si>
  <si>
    <t>Pulic</t>
  </si>
  <si>
    <t>Imported</t>
  </si>
  <si>
    <t>1*500</t>
  </si>
  <si>
    <t>Sl.</t>
  </si>
  <si>
    <t>Name of the Power Station</t>
  </si>
  <si>
    <t xml:space="preserve"> No.</t>
  </si>
  <si>
    <t>Present</t>
  </si>
  <si>
    <t xml:space="preserve"> Capacity</t>
  </si>
  <si>
    <t>No.</t>
  </si>
  <si>
    <t xml:space="preserve">Peak </t>
  </si>
  <si>
    <t xml:space="preserve">Hour </t>
  </si>
  <si>
    <t xml:space="preserve">Energy </t>
  </si>
  <si>
    <t>Generated</t>
  </si>
  <si>
    <t>Yesterday Day Peak</t>
  </si>
  <si>
    <t>Yesterday Evening Peak</t>
  </si>
  <si>
    <t>Category</t>
  </si>
  <si>
    <t>Update Time</t>
  </si>
  <si>
    <t>=</t>
  </si>
  <si>
    <t>Ruppur Paromanobik</t>
  </si>
  <si>
    <t xml:space="preserve">Bakulia      </t>
  </si>
  <si>
    <t>Water Level</t>
  </si>
  <si>
    <t>Rule Curve</t>
  </si>
  <si>
    <t>Tail Water</t>
  </si>
  <si>
    <t>Si No</t>
  </si>
  <si>
    <t>Unit</t>
  </si>
  <si>
    <t>Generation at 08:00(Today)</t>
  </si>
  <si>
    <t>Forecast Last Row</t>
  </si>
  <si>
    <t>Forecast Last Column</t>
  </si>
  <si>
    <t>HVDC Max Flow</t>
  </si>
  <si>
    <t>EvReport/Forecast Row No.</t>
  </si>
  <si>
    <t>East-West Interconnector</t>
  </si>
  <si>
    <t>E-W INT.(Export)</t>
  </si>
  <si>
    <t>Remote Address</t>
  </si>
  <si>
    <t>192.168.92.53</t>
  </si>
  <si>
    <t>ShiftActivity Drive</t>
  </si>
  <si>
    <t>By Solar</t>
  </si>
  <si>
    <t>eg: D:, F:, C:</t>
  </si>
  <si>
    <t>Kaptai  Unit-4 &amp; 5</t>
  </si>
  <si>
    <t xml:space="preserve">Chittagong ST-1 (Raozan) </t>
  </si>
  <si>
    <t>Chittgong ST-2 (Raozan)</t>
  </si>
  <si>
    <t>SL</t>
  </si>
  <si>
    <t>Siddhirganj ST</t>
  </si>
  <si>
    <t>Siddhirganj GT:Unit-1 &amp; 2</t>
  </si>
  <si>
    <t>Haripur SBU</t>
  </si>
  <si>
    <t>NEPC</t>
  </si>
  <si>
    <t>Haripur Power 360 MW</t>
  </si>
  <si>
    <t>Meghnaghat 450 MW</t>
  </si>
  <si>
    <t>Pagla DPA</t>
  </si>
  <si>
    <t>Narayangonj 33 MW</t>
  </si>
  <si>
    <t>Siddhirganj  Desh</t>
  </si>
  <si>
    <t>Madanganj  Summit</t>
  </si>
  <si>
    <t>Meghnaghat  IEL</t>
  </si>
  <si>
    <t>Dutch Bangla</t>
  </si>
  <si>
    <t xml:space="preserve">Haripur 412 MW </t>
  </si>
  <si>
    <t>Gagnagar</t>
  </si>
  <si>
    <r>
      <t xml:space="preserve">           </t>
    </r>
    <r>
      <rPr>
        <b/>
        <u/>
        <sz val="11"/>
        <color indexed="8"/>
        <rFont val="Bookman Old Style"/>
        <family val="1"/>
      </rPr>
      <t>AREA WISE DEMAND &amp; LOAD - SHEDDING FORECAST</t>
    </r>
  </si>
  <si>
    <t xml:space="preserve">     Load Shed </t>
  </si>
  <si>
    <t>E:</t>
  </si>
  <si>
    <t>Kzwgjøv</t>
  </si>
  <si>
    <t>For Plants S/D or M/C prob       =</t>
  </si>
  <si>
    <t xml:space="preserve">For Fuel Limitation                     = </t>
  </si>
  <si>
    <t>Day peak</t>
  </si>
  <si>
    <t>Evn. peak</t>
  </si>
  <si>
    <t>NSI  Reading</t>
  </si>
  <si>
    <t xml:space="preserve">               EVENING PEAK GENERATION AND DAY LONG ENERGY DATA OF POWER STATIONS</t>
  </si>
  <si>
    <t>Agreement expired</t>
  </si>
  <si>
    <t>Kulawara</t>
  </si>
  <si>
    <t xml:space="preserve"> #4,5 Under maintenance.</t>
  </si>
  <si>
    <t>Sirajgonj Unit-1 225MW</t>
  </si>
  <si>
    <t>Sirajgonj Unit-2 225MW</t>
  </si>
  <si>
    <t>\\192.168.92.42</t>
  </si>
  <si>
    <t>WesternBlank</t>
  </si>
  <si>
    <t>EasternBlank</t>
  </si>
  <si>
    <t>Last Row</t>
  </si>
  <si>
    <t>Sirajgonj Unit-1 225MW (Gas)</t>
  </si>
  <si>
    <t>Sirajgonj Unit-1 225MW (Oil)</t>
  </si>
  <si>
    <t>Sirajgonj Unit-2 225MW (Gas)</t>
  </si>
  <si>
    <t>Sirajgonj Unit-2 225MW (Oil)</t>
  </si>
  <si>
    <t>Bhola Aggreko 95MW</t>
  </si>
  <si>
    <t>Chittagong  Area Total</t>
  </si>
  <si>
    <t xml:space="preserve">Madunaghat </t>
  </si>
  <si>
    <t>Page 7 of 7</t>
  </si>
  <si>
    <t>Khagrachhari</t>
  </si>
  <si>
    <t>APR Energy , Keranigonj</t>
  </si>
  <si>
    <t>Sunamganj</t>
  </si>
  <si>
    <t xml:space="preserve">About 6 MW Power interruption occurred under Jamalpur S/S </t>
  </si>
  <si>
    <t>area from 09:38 to 12:33.</t>
  </si>
  <si>
    <t xml:space="preserve">                              Load Dispatch Circle</t>
  </si>
  <si>
    <t>236*1.4</t>
  </si>
  <si>
    <t>1*243+1*122</t>
  </si>
  <si>
    <t>1*217</t>
  </si>
  <si>
    <t>1*150+1*175</t>
  </si>
  <si>
    <t>18*17.076</t>
  </si>
  <si>
    <t>Summit Gazipur</t>
  </si>
  <si>
    <t>154*1.4</t>
  </si>
  <si>
    <t>1*275</t>
  </si>
  <si>
    <t>Bangla Trak Noapara</t>
  </si>
  <si>
    <t>70*1.4</t>
  </si>
  <si>
    <t>2*40</t>
  </si>
  <si>
    <t>3*3.67+4*8.73</t>
  </si>
  <si>
    <t>3*3.67+3*8.73</t>
  </si>
  <si>
    <t>Summit Rupganj</t>
  </si>
  <si>
    <t>20*9.73+1*16</t>
  </si>
  <si>
    <t>1*109+1*54</t>
  </si>
  <si>
    <t>Kushiara 163 MW CCPP GT</t>
  </si>
  <si>
    <t xml:space="preserve">Daudkandi bangla trak </t>
  </si>
  <si>
    <t>1*278+1*132</t>
  </si>
  <si>
    <t xml:space="preserve"> Bramhangoan 100 MW (Aggreko)</t>
  </si>
  <si>
    <t>Sirajgonj Unit-3
225 MW(Gas)</t>
  </si>
  <si>
    <t>Sirajgonj Unit-3
225 MW(Oil)</t>
  </si>
  <si>
    <t>Sirajgonj Unit-3 225MW</t>
  </si>
  <si>
    <t>C</t>
  </si>
  <si>
    <t>17/03/18</t>
  </si>
  <si>
    <t>B</t>
  </si>
  <si>
    <t>A</t>
  </si>
  <si>
    <t>26/03/18</t>
  </si>
  <si>
    <t>21/02/18</t>
  </si>
  <si>
    <t xml:space="preserve">4) Baghabari 100 MW </t>
  </si>
  <si>
    <t>5) Tongi GT</t>
  </si>
  <si>
    <t>7) Baghabari-71 MW</t>
  </si>
  <si>
    <t>8) Siddhirganj 210 MW ST</t>
  </si>
  <si>
    <t>Peak hour Max Gen</t>
  </si>
  <si>
    <t xml:space="preserve"> k</t>
  </si>
  <si>
    <t>United Mymensingh PPL</t>
  </si>
  <si>
    <t>Bheramara HVDC</t>
  </si>
  <si>
    <t xml:space="preserve"> Page 1 of 7</t>
  </si>
  <si>
    <t>Ramganj</t>
  </si>
  <si>
    <t>Biani Bazar</t>
  </si>
  <si>
    <t>10) Ashuganj 55 MW</t>
  </si>
  <si>
    <t>Aggreko Aurahati 100MW</t>
  </si>
  <si>
    <t>0.85*23+0.95*91</t>
  </si>
  <si>
    <t>Sonargaon</t>
  </si>
  <si>
    <t xml:space="preserve">Ullon  </t>
  </si>
  <si>
    <t>Dhamrai</t>
  </si>
  <si>
    <t>ST under maint.</t>
  </si>
  <si>
    <t xml:space="preserve">2) Khulna ST 110 MW                                             </t>
  </si>
  <si>
    <t xml:space="preserve">                      </t>
  </si>
  <si>
    <t>MAXIMUM &amp; MINIMUM VOLTAGES OF DIFFERENT GRID SUB-STATIONS:</t>
  </si>
  <si>
    <t>G.K.Project</t>
  </si>
  <si>
    <t>FCR updated on 05/07/2018</t>
  </si>
  <si>
    <t>149 MW</t>
  </si>
  <si>
    <t>BIBIYANA</t>
  </si>
  <si>
    <t>Ashuganj(N)</t>
  </si>
  <si>
    <t>Summit Gazipur-1  150MW</t>
  </si>
  <si>
    <t xml:space="preserve">              Superintendent Engineer </t>
  </si>
  <si>
    <t xml:space="preserve"> Kodda     149 MW</t>
  </si>
  <si>
    <t>low demand</t>
  </si>
  <si>
    <t xml:space="preserve">     Report on forecasted generation &amp; Demand of national grid on </t>
  </si>
  <si>
    <t>6) Chittagong Unit-1,2</t>
  </si>
  <si>
    <t>Generation Total</t>
  </si>
  <si>
    <t xml:space="preserve">1) Barapukuria ST: Unit-1,2,3                            </t>
  </si>
  <si>
    <t>Coal shortage</t>
  </si>
  <si>
    <t>Low demand</t>
  </si>
  <si>
    <t>Reserve</t>
  </si>
  <si>
    <t>Under overhauling</t>
  </si>
  <si>
    <t>14/08/2018</t>
  </si>
  <si>
    <t>9) Haripur GT-1,2</t>
  </si>
  <si>
    <t>are shut down due to gas limitation.</t>
  </si>
  <si>
    <t>#3 Under maint.</t>
  </si>
  <si>
    <t>11) Ashuganj Unit-5</t>
  </si>
  <si>
    <t xml:space="preserve">Ghorashal ST: Unit-4,5,Khulna ST 110 MW, Baghabari-100 MW, Barapukuria ST: Unit-1,2,3, Ashganj 55 MW,Baghabari 71 MW </t>
  </si>
  <si>
    <t>Matarbari</t>
  </si>
  <si>
    <t>Ashuganj (S)</t>
  </si>
  <si>
    <t>Machine problem</t>
  </si>
  <si>
    <t>#2 Under maint.</t>
  </si>
  <si>
    <t>Line over load.</t>
  </si>
  <si>
    <t>ST sync.at 19:10.</t>
  </si>
  <si>
    <t>jgh</t>
  </si>
  <si>
    <t>34.8° C</t>
  </si>
  <si>
    <t>32° C</t>
  </si>
  <si>
    <t>Kushiara 163 MW are under maintenance and Haripur SBU-1 &amp; 2, AshuganjUnit-5, Siddhirganj ST 210 MW, Tongi GT, Raozan ST- 1,2</t>
  </si>
  <si>
    <t>3) Ghorasal Unit-4,5</t>
  </si>
  <si>
    <t xml:space="preserve">12) Kushiara 163 MW </t>
  </si>
  <si>
    <t>a) Sunamganj-Daudkandi 132 kV Ckt-1 was under shut down from 10:57 to 15:05 for C/M.</t>
  </si>
  <si>
    <t xml:space="preserve">b) Ghorasal-Ashuganj 230 kV Ckt-1 tripped at 11:45 at Ghorasal end showing force tripping failure </t>
  </si>
  <si>
    <t xml:space="preserve">   A-phase and was switched on at 12:33.</t>
  </si>
  <si>
    <t xml:space="preserve">c) Tangail 132/33 kV T-1,T-2 &amp; T-3 transformers tripped at 11:35 showing O/C relay due to 33 kV </t>
  </si>
  <si>
    <t xml:space="preserve">    Modhupur feeder fault and were switched on at 12:04.</t>
  </si>
  <si>
    <t>areas from 11:35 to 12:04.</t>
  </si>
  <si>
    <t xml:space="preserve">d) Ashuganj(South)-360 MW CCPP ST tripped at 15:57 due to HP  superheter outlet temperature </t>
  </si>
  <si>
    <t xml:space="preserve">    fault and was synchronized at 19:10.</t>
  </si>
  <si>
    <t>e) Chandpur-Ramganj-Chowmuhoni 132 kV were shut down at 21:29 due to problem with Ramganj S/S.</t>
  </si>
  <si>
    <t>f) Shahjibazar GT-9 was shut down at 00:14(6/8/18) for combustion inspection.</t>
  </si>
  <si>
    <t>g) Kushiara-163 MW was shut down at 00:53(6/8/18) for maintenance.</t>
  </si>
  <si>
    <t>h) Khulna(S)-Gollamari 132 kV Ckt is under shut down at 06:39(6/8/18) for schedule maintenance.</t>
  </si>
  <si>
    <t>i) Chowmuhoni 132/33 kV T-3 transformer 33 kV Bus section was under shut down from 06:40 to 07:40</t>
  </si>
  <si>
    <t xml:space="preserve">About 40 MW power interruption occurred under Chowmuhoni S/S </t>
  </si>
  <si>
    <t xml:space="preserve"> (06/08/18) for red  hot maintenance at 33 kV feeder.</t>
  </si>
  <si>
    <t>areas from 06:40 to 07:40(06/08/2018).</t>
  </si>
  <si>
    <t xml:space="preserve">Total Energy Gen 249.500 MKWHr 
Energy Not Served   0.000 MKWHr 
Energy Requirement     249.500 MKWHr </t>
  </si>
  <si>
    <t>10862 MW (21:00 )</t>
  </si>
  <si>
    <t>8831.3 MW (12:00 )</t>
  </si>
  <si>
    <t xml:space="preserve">About 117 MW power interruption occurred under Tangail S/S </t>
  </si>
</sst>
</file>

<file path=xl/styles.xml><?xml version="1.0" encoding="utf-8"?>
<styleSheet xmlns="http://schemas.openxmlformats.org/spreadsheetml/2006/main">
  <numFmts count="3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.0"/>
    <numFmt numFmtId="166" formatCode="_-* #,##0_-;\-* #,##0_-;_-* &quot;-&quot;??_-;_-@_-"/>
    <numFmt numFmtId="167" formatCode="h:mm;@"/>
    <numFmt numFmtId="168" formatCode="0;[Red]0"/>
    <numFmt numFmtId="169" formatCode="dd/mm/yy;@"/>
    <numFmt numFmtId="170" formatCode="dd\.mm\.yyyy;@"/>
    <numFmt numFmtId="171" formatCode="[$-409]dd\-mmm\-yy;@"/>
    <numFmt numFmtId="172" formatCode="0.0%"/>
    <numFmt numFmtId="173" formatCode="[$-809]dd\ mmmm\ yyyy;@"/>
    <numFmt numFmtId="174" formatCode="mmm\-yyyy"/>
    <numFmt numFmtId="175" formatCode="mmm/yyyy"/>
    <numFmt numFmtId="176" formatCode="[$-F400]h:mm:ss\ AM/PM"/>
    <numFmt numFmtId="177" formatCode="mm/dd/yy;@"/>
    <numFmt numFmtId="178" formatCode="0.000"/>
    <numFmt numFmtId="179" formatCode="0.000%"/>
    <numFmt numFmtId="180" formatCode="[$-5000445]0"/>
    <numFmt numFmtId="181" formatCode="\ "/>
    <numFmt numFmtId="182" formatCode="mmmm\ d\,\ yyyy"/>
    <numFmt numFmtId="183" formatCode="&quot;Tk&quot;#,##0"/>
    <numFmt numFmtId="184" formatCode="0_);\(0\)"/>
    <numFmt numFmtId="185" formatCode="00\-00"/>
    <numFmt numFmtId="186" formatCode="[$-F800]dddd\,\ mmmm\ dd\,\ yyyy"/>
    <numFmt numFmtId="187" formatCode="hh:mm:ss;@"/>
    <numFmt numFmtId="188" formatCode="0.0000"/>
    <numFmt numFmtId="189" formatCode="[$-409]dddd\,\ mmmm\ dd\,\ yyyy"/>
    <numFmt numFmtId="190" formatCode="0.00;[Red]0.00"/>
  </numFmts>
  <fonts count="399">
    <font>
      <sz val="11"/>
      <color theme="1"/>
      <name val="Calibri"/>
      <family val="2"/>
      <scheme val="minor"/>
    </font>
    <font>
      <sz val="20"/>
      <color indexed="12"/>
      <name val="Arial"/>
      <family val="2"/>
    </font>
    <font>
      <sz val="12"/>
      <name val="Arial"/>
      <family val="2"/>
    </font>
    <font>
      <b/>
      <sz val="20"/>
      <color indexed="16"/>
      <name val="Arial"/>
      <family val="2"/>
    </font>
    <font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3"/>
      <color indexed="12"/>
      <name val="Arial"/>
      <family val="2"/>
    </font>
    <font>
      <sz val="12"/>
      <name val="SutonnyMJ"/>
    </font>
    <font>
      <b/>
      <sz val="12"/>
      <name val="SutonnyMJ"/>
    </font>
    <font>
      <sz val="12"/>
      <color indexed="16"/>
      <name val="SutonnyMJ"/>
    </font>
    <font>
      <sz val="11"/>
      <color indexed="8"/>
      <name val="SutonnyMJ"/>
    </font>
    <font>
      <sz val="12"/>
      <color indexed="12"/>
      <name val="SutonnyMJ"/>
    </font>
    <font>
      <sz val="11"/>
      <name val="SutonnyMJ"/>
    </font>
    <font>
      <sz val="12"/>
      <color indexed="61"/>
      <name val="SutonnyMJ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48"/>
      <name val="Arial"/>
      <family val="2"/>
    </font>
    <font>
      <sz val="10"/>
      <name val="SutonnyMJ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16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20"/>
      <color indexed="16"/>
      <name val="Arial"/>
      <family val="2"/>
    </font>
    <font>
      <b/>
      <sz val="14"/>
      <color indexed="12"/>
      <name val="Arial"/>
      <family val="2"/>
    </font>
    <font>
      <sz val="20"/>
      <color indexed="20"/>
      <name val="Arial"/>
      <family val="2"/>
    </font>
    <font>
      <sz val="16"/>
      <color indexed="12"/>
      <name val="Arial"/>
      <family val="2"/>
    </font>
    <font>
      <b/>
      <sz val="20"/>
      <color indexed="43"/>
      <name val="Arial"/>
      <family val="2"/>
    </font>
    <font>
      <sz val="20"/>
      <color indexed="43"/>
      <name val="Arial"/>
      <family val="2"/>
    </font>
    <font>
      <sz val="20"/>
      <name val="Arial"/>
      <family val="2"/>
    </font>
    <font>
      <sz val="12"/>
      <color indexed="16"/>
      <name val="Arial"/>
      <family val="2"/>
    </font>
    <font>
      <b/>
      <sz val="16"/>
      <color indexed="9"/>
      <name val="Arial"/>
      <family val="2"/>
    </font>
    <font>
      <b/>
      <sz val="14"/>
      <color indexed="59"/>
      <name val="Arial"/>
      <family val="2"/>
    </font>
    <font>
      <b/>
      <sz val="14"/>
      <color indexed="20"/>
      <name val="Arial"/>
      <family val="2"/>
    </font>
    <font>
      <sz val="18"/>
      <name val="Arial"/>
      <family val="2"/>
    </font>
    <font>
      <sz val="14"/>
      <color indexed="59"/>
      <name val="Arial"/>
      <family val="2"/>
    </font>
    <font>
      <sz val="10"/>
      <color indexed="16"/>
      <name val="Arial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8"/>
      <name val="Arial"/>
      <family val="2"/>
    </font>
    <font>
      <sz val="8"/>
      <color indexed="16"/>
      <name val="Times New Roman"/>
      <family val="1"/>
    </font>
    <font>
      <b/>
      <sz val="12"/>
      <color indexed="16"/>
      <name val="Arial"/>
      <family val="2"/>
    </font>
    <font>
      <sz val="12"/>
      <color indexed="12"/>
      <name val="Arial"/>
      <family val="2"/>
    </font>
    <font>
      <sz val="12"/>
      <color indexed="12"/>
      <name val="Times New Roman"/>
      <family val="1"/>
    </font>
    <font>
      <b/>
      <sz val="11"/>
      <color indexed="16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indexed="10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sz val="24"/>
      <color indexed="12"/>
      <name val="Arial"/>
      <family val="2"/>
    </font>
    <font>
      <b/>
      <sz val="11"/>
      <color indexed="61"/>
      <name val="Arial"/>
      <family val="2"/>
    </font>
    <font>
      <sz val="11"/>
      <color indexed="10"/>
      <name val="Arial"/>
      <family val="2"/>
    </font>
    <font>
      <b/>
      <sz val="20"/>
      <name val="Arial"/>
      <family val="2"/>
    </font>
    <font>
      <b/>
      <sz val="11"/>
      <color indexed="12"/>
      <name val="Arial"/>
      <family val="2"/>
    </font>
    <font>
      <sz val="26"/>
      <name val="Arial"/>
      <family val="2"/>
    </font>
    <font>
      <b/>
      <sz val="20"/>
      <name val="SutonnyMJ"/>
    </font>
    <font>
      <sz val="10"/>
      <name val="Arial"/>
      <family val="2"/>
    </font>
    <font>
      <u/>
      <sz val="14"/>
      <color indexed="12"/>
      <name val="Arial"/>
      <family val="2"/>
    </font>
    <font>
      <b/>
      <sz val="12"/>
      <color indexed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0"/>
      <color rgb="FFFFFF00"/>
      <name val="Times New Roman"/>
      <family val="1"/>
    </font>
    <font>
      <sz val="20"/>
      <color rgb="FF0000CC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SutonnyMJ"/>
    </font>
    <font>
      <sz val="10"/>
      <color theme="1"/>
      <name val="SutonnyMJ"/>
    </font>
    <font>
      <sz val="11"/>
      <color theme="1"/>
      <name val="SutonnyMJ"/>
    </font>
    <font>
      <sz val="12"/>
      <color theme="1"/>
      <name val="RinkiyMJ"/>
    </font>
    <font>
      <b/>
      <sz val="1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sz val="14"/>
      <color theme="1"/>
      <name val="SugondhaEMJ "/>
    </font>
    <font>
      <sz val="26"/>
      <color theme="1"/>
      <name val="Arial"/>
      <family val="2"/>
    </font>
    <font>
      <sz val="24"/>
      <color theme="5" tint="-0.249977111117893"/>
      <name val="Arial"/>
      <family val="2"/>
    </font>
    <font>
      <sz val="24"/>
      <color rgb="FF0000CC"/>
      <name val="Arial"/>
      <family val="2"/>
    </font>
    <font>
      <sz val="24"/>
      <color rgb="FF0000FF"/>
      <name val="Arial"/>
      <family val="2"/>
    </font>
    <font>
      <b/>
      <sz val="11"/>
      <color rgb="FF0000FF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sz val="36"/>
      <color theme="1"/>
      <name val="Arial"/>
      <family val="2"/>
    </font>
    <font>
      <sz val="11"/>
      <color rgb="FFFF0000"/>
      <name val="Arial"/>
      <family val="2"/>
    </font>
    <font>
      <sz val="22"/>
      <color theme="1"/>
      <name val="Arial"/>
      <family val="2"/>
    </font>
    <font>
      <sz val="28"/>
      <color theme="1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4"/>
      <color theme="1"/>
      <name val="Arial"/>
      <family val="2"/>
    </font>
    <font>
      <sz val="12"/>
      <color rgb="FF0909F7"/>
      <name val="Arial"/>
      <family val="2"/>
    </font>
    <font>
      <b/>
      <sz val="14"/>
      <color rgb="FFCCFFCC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249977111117893"/>
      <name val="Arial"/>
      <family val="2"/>
    </font>
    <font>
      <sz val="11"/>
      <color rgb="FF0000FF"/>
      <name val="Arial"/>
      <family val="2"/>
    </font>
    <font>
      <b/>
      <sz val="16"/>
      <color rgb="FFFF0000"/>
      <name val="Calibri"/>
      <family val="2"/>
      <scheme val="minor"/>
    </font>
    <font>
      <sz val="12"/>
      <color indexed="9"/>
      <name val="Arial"/>
      <family val="2"/>
    </font>
    <font>
      <sz val="14"/>
      <color indexed="9"/>
      <name val="Arial"/>
      <family val="2"/>
    </font>
    <font>
      <b/>
      <sz val="11"/>
      <color indexed="17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i/>
      <sz val="11"/>
      <color indexed="16"/>
      <name val="Arial"/>
      <family val="2"/>
    </font>
    <font>
      <i/>
      <sz val="10"/>
      <color rgb="FF0909F7"/>
      <name val="Arial"/>
      <family val="2"/>
    </font>
    <font>
      <b/>
      <sz val="12"/>
      <color rgb="FF0909F7"/>
      <name val="Arial"/>
      <family val="2"/>
    </font>
    <font>
      <sz val="10"/>
      <color indexed="57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sz val="10"/>
      <color indexed="56"/>
      <name val="Arial"/>
      <family val="2"/>
    </font>
    <font>
      <u/>
      <sz val="10"/>
      <name val="Arial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11"/>
      <color indexed="18"/>
      <name val="Arial"/>
      <family val="2"/>
    </font>
    <font>
      <sz val="13"/>
      <color theme="1"/>
      <name val="Arial"/>
      <family val="2"/>
    </font>
    <font>
      <u/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0.5"/>
      <color rgb="FF0909F7"/>
      <name val="Arial"/>
      <family val="2"/>
    </font>
    <font>
      <sz val="10.5"/>
      <name val="Arial"/>
      <family val="2"/>
    </font>
    <font>
      <sz val="10.5"/>
      <color indexed="12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u/>
      <sz val="14"/>
      <name val="Times New Roman"/>
      <family val="1"/>
    </font>
    <font>
      <b/>
      <u/>
      <sz val="16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1"/>
      <color theme="1" tint="0.14999847407452621"/>
      <name val="Times New Roman"/>
      <family val="1"/>
    </font>
    <font>
      <sz val="11"/>
      <color indexed="12"/>
      <name val="Times New Roman"/>
      <family val="1"/>
    </font>
    <font>
      <u/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1"/>
      <color indexed="10"/>
      <name val="Times New Roman"/>
      <family val="1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rgb="FF800000"/>
      <name val="Times New Roman"/>
      <family val="1"/>
    </font>
    <font>
      <sz val="16"/>
      <color indexed="16"/>
      <name val="Arial"/>
      <family val="2"/>
    </font>
    <font>
      <b/>
      <sz val="12"/>
      <color theme="1"/>
      <name val="Times New Roman"/>
      <family val="1"/>
    </font>
    <font>
      <sz val="11"/>
      <color indexed="16"/>
      <name val="Times New Roman"/>
      <family val="1"/>
    </font>
    <font>
      <sz val="12"/>
      <color theme="1"/>
      <name val="Times New Roman"/>
      <family val="1"/>
    </font>
    <font>
      <sz val="14"/>
      <color theme="5" tint="-0.249977111117893"/>
      <name val="Arial"/>
      <family val="2"/>
    </font>
    <font>
      <sz val="12"/>
      <color rgb="FF800000"/>
      <name val="Arial"/>
      <family val="2"/>
    </font>
    <font>
      <b/>
      <sz val="12"/>
      <color theme="5" tint="-0.249977111117893"/>
      <name val="Arial"/>
      <family val="2"/>
    </font>
    <font>
      <sz val="12"/>
      <color theme="9" tint="-0.499984740745262"/>
      <name val="Arial"/>
      <family val="2"/>
    </font>
    <font>
      <b/>
      <sz val="13"/>
      <color indexed="16"/>
      <name val="Arial"/>
      <family val="2"/>
    </font>
    <font>
      <b/>
      <sz val="18"/>
      <color indexed="16"/>
      <name val="Times New Roman"/>
      <family val="1"/>
    </font>
    <font>
      <sz val="13.5"/>
      <name val="Times New Roman"/>
      <family val="1"/>
    </font>
    <font>
      <sz val="12"/>
      <color rgb="FF0909F7"/>
      <name val="Times New Roman"/>
      <family val="1"/>
    </font>
    <font>
      <i/>
      <sz val="16"/>
      <color indexed="12"/>
      <name val="Arial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sz val="16"/>
      <color indexed="8"/>
      <name val="Arial"/>
      <family val="2"/>
    </font>
    <font>
      <b/>
      <sz val="12"/>
      <color indexed="17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b/>
      <sz val="24"/>
      <name val="Arial"/>
      <family val="2"/>
    </font>
    <font>
      <b/>
      <sz val="16"/>
      <color theme="1"/>
      <name val="Times New Roman"/>
      <family val="1"/>
    </font>
    <font>
      <sz val="12"/>
      <color rgb="FF00B050"/>
      <name val="Arial"/>
      <family val="2"/>
    </font>
    <font>
      <b/>
      <u/>
      <sz val="16"/>
      <color theme="1"/>
      <name val="Times New Roman"/>
      <family val="1"/>
    </font>
    <font>
      <u/>
      <sz val="11"/>
      <color theme="1"/>
      <name val="Times New Roman"/>
      <family val="1"/>
    </font>
    <font>
      <b/>
      <sz val="9"/>
      <name val="Arial"/>
      <family val="2"/>
    </font>
    <font>
      <sz val="12"/>
      <color rgb="FF0070C0"/>
      <name val="Arial"/>
      <family val="2"/>
    </font>
    <font>
      <b/>
      <sz val="10.5"/>
      <name val="Times New Roman"/>
      <family val="1"/>
    </font>
    <font>
      <sz val="10.5"/>
      <color theme="1"/>
      <name val="Times New Roman"/>
      <family val="1"/>
    </font>
    <font>
      <sz val="16"/>
      <color rgb="FF0000FF"/>
      <name val="Arial"/>
      <family val="2"/>
    </font>
    <font>
      <sz val="16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9"/>
      <name val="Arial"/>
      <family val="2"/>
    </font>
    <font>
      <sz val="10"/>
      <color rgb="FF0000FF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3"/>
      <name val="SutonnyMJ"/>
    </font>
    <font>
      <b/>
      <sz val="11"/>
      <color rgb="FF006600"/>
      <name val="Arial"/>
      <family val="2"/>
    </font>
    <font>
      <b/>
      <i/>
      <sz val="12"/>
      <color rgb="FF006600"/>
      <name val="Arial"/>
      <family val="2"/>
    </font>
    <font>
      <b/>
      <sz val="18"/>
      <color theme="1"/>
      <name val="Arial"/>
      <family val="2"/>
    </font>
    <font>
      <b/>
      <sz val="14"/>
      <color theme="0"/>
      <name val="Arial"/>
      <family val="2"/>
    </font>
    <font>
      <sz val="14"/>
      <color rgb="FF0909F7"/>
      <name val="Arial"/>
      <family val="2"/>
    </font>
    <font>
      <b/>
      <i/>
      <sz val="14"/>
      <color rgb="FF0909F7"/>
      <name val="Arial"/>
      <family val="2"/>
    </font>
    <font>
      <i/>
      <sz val="14"/>
      <color rgb="FF0909F7"/>
      <name val="Arial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sz val="11"/>
      <color theme="1"/>
      <name val="Arial"/>
      <family val="2"/>
    </font>
    <font>
      <sz val="22"/>
      <name val="Arial"/>
      <family val="2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0000FF"/>
      <name val="Arial"/>
      <family val="2"/>
    </font>
    <font>
      <b/>
      <sz val="11"/>
      <color indexed="8"/>
      <name val="Bookman Old Style"/>
      <family val="1"/>
    </font>
    <font>
      <b/>
      <u/>
      <sz val="11"/>
      <color indexed="8"/>
      <name val="Bookman Old Style"/>
      <family val="1"/>
    </font>
    <font>
      <sz val="10"/>
      <name val="Arial"/>
      <family val="2"/>
    </font>
    <font>
      <b/>
      <sz val="13"/>
      <name val="Arial"/>
      <family val="2"/>
    </font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8"/>
      <color indexed="16"/>
      <name val="Arial"/>
      <family val="2"/>
    </font>
    <font>
      <sz val="18"/>
      <color rgb="FF0000CC"/>
      <name val="Arial"/>
      <family val="2"/>
    </font>
    <font>
      <sz val="18"/>
      <color indexed="12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sz val="16"/>
      <color theme="0"/>
      <name val="Arial"/>
      <family val="2"/>
    </font>
    <font>
      <b/>
      <sz val="28"/>
      <name val="Arial"/>
      <family val="2"/>
    </font>
    <font>
      <sz val="18"/>
      <color rgb="FF0000FF"/>
      <name val="Calibri"/>
      <family val="2"/>
      <scheme val="minor"/>
    </font>
    <font>
      <sz val="16"/>
      <color rgb="FF0000FF"/>
      <name val="Arial"/>
      <family val="2"/>
    </font>
    <font>
      <sz val="12"/>
      <color theme="0"/>
      <name val="Arial"/>
      <family val="2"/>
    </font>
    <font>
      <sz val="16"/>
      <color indexed="8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0"/>
      <color rgb="FF0000FF"/>
      <name val="Arial"/>
      <family val="2"/>
    </font>
    <font>
      <u/>
      <sz val="18"/>
      <name val="Arial"/>
      <family val="2"/>
    </font>
    <font>
      <sz val="18"/>
      <color theme="1"/>
      <name val="SugondhaEMJ "/>
    </font>
    <font>
      <sz val="22"/>
      <color indexed="16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FF"/>
      <name val="Arial"/>
      <family val="2"/>
    </font>
    <font>
      <b/>
      <sz val="10"/>
      <color rgb="FF0909F7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20"/>
      <color theme="1"/>
      <name val="Calibri"/>
      <family val="2"/>
      <scheme val="minor"/>
    </font>
    <font>
      <sz val="14"/>
      <color indexed="20"/>
      <name val="Arial"/>
      <family val="2"/>
    </font>
    <font>
      <sz val="20"/>
      <color rgb="FF800000"/>
      <name val="Arial"/>
      <family val="2"/>
    </font>
    <font>
      <sz val="20"/>
      <color rgb="FF800000"/>
      <name val="Arial"/>
      <family val="2"/>
    </font>
    <font>
      <sz val="22"/>
      <name val="Arial"/>
      <family val="2"/>
    </font>
    <font>
      <sz val="22"/>
      <color indexed="16"/>
      <name val="Arial"/>
      <family val="2"/>
    </font>
    <font>
      <sz val="11"/>
      <color rgb="FF0000FF"/>
      <name val="Calibri"/>
      <family val="2"/>
      <scheme val="minor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b/>
      <i/>
      <sz val="12"/>
      <name val="Arial"/>
      <family val="2"/>
    </font>
    <font>
      <b/>
      <i/>
      <sz val="12"/>
      <color rgb="FF006600"/>
      <name val="Arial"/>
      <family val="2"/>
    </font>
    <font>
      <sz val="11"/>
      <color rgb="FF0000FF"/>
      <name val="Calibri"/>
      <family val="2"/>
    </font>
    <font>
      <sz val="22"/>
      <color rgb="FF80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i/>
      <sz val="11"/>
      <color rgb="FFC00000"/>
      <name val="Calibri"/>
      <family val="2"/>
      <scheme val="minor"/>
    </font>
    <font>
      <sz val="12"/>
      <color rgb="FFFF000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SutonnyMJ"/>
    </font>
    <font>
      <sz val="26"/>
      <color indexed="16"/>
      <name val="Arial"/>
      <family val="2"/>
    </font>
    <font>
      <sz val="18"/>
      <color theme="1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1"/>
      <color theme="1" tint="4.9989318521683403E-2"/>
      <name val="Arial"/>
      <family val="2"/>
    </font>
    <font>
      <sz val="10"/>
      <color rgb="FF0000FF"/>
      <name val="Arial"/>
      <family val="2"/>
    </font>
    <font>
      <sz val="25"/>
      <color theme="9" tint="-0.499984740745262"/>
      <name val="Arial"/>
      <family val="2"/>
    </font>
    <font>
      <sz val="18"/>
      <color indexed="16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u/>
      <sz val="18"/>
      <name val="Arial"/>
      <family val="2"/>
    </font>
    <font>
      <u/>
      <sz val="18"/>
      <name val="Times New Roman"/>
      <family val="1"/>
    </font>
    <font>
      <sz val="24"/>
      <name val="Arial"/>
      <family val="2"/>
    </font>
    <font>
      <sz val="16"/>
      <color theme="1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5" tint="-0.499984740745262"/>
      <name val="Arial"/>
      <family val="2"/>
    </font>
    <font>
      <sz val="12"/>
      <color rgb="FFFF0000"/>
      <name val="Arial"/>
      <family val="2"/>
    </font>
    <font>
      <sz val="12"/>
      <color indexed="16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18"/>
      <name val="Arial"/>
    </font>
    <font>
      <sz val="18"/>
      <color indexed="8"/>
      <name val="Arial"/>
    </font>
    <font>
      <b/>
      <sz val="18"/>
      <name val="Arial"/>
    </font>
    <font>
      <sz val="16"/>
      <color indexed="8"/>
      <name val="Arial"/>
    </font>
    <font>
      <sz val="16"/>
      <name val="Arial"/>
    </font>
    <font>
      <b/>
      <sz val="18"/>
      <color indexed="8"/>
      <name val="Arial"/>
    </font>
    <font>
      <sz val="16"/>
      <color rgb="FFC00000"/>
      <name val="Arial"/>
      <family val="2"/>
    </font>
    <font>
      <sz val="20"/>
      <color indexed="20"/>
      <name val="Arial"/>
    </font>
    <font>
      <sz val="16"/>
      <color theme="0"/>
      <name val="Arial"/>
    </font>
    <font>
      <b/>
      <sz val="18"/>
      <color indexed="16"/>
      <name val="Arial"/>
    </font>
    <font>
      <sz val="16"/>
      <color indexed="12"/>
      <name val="Arial"/>
    </font>
    <font>
      <sz val="16"/>
      <color rgb="FF0000FF"/>
      <name val="Arial"/>
    </font>
    <font>
      <b/>
      <sz val="16"/>
      <color rgb="FF0000FF"/>
      <name val="Arial"/>
    </font>
    <font>
      <sz val="18"/>
      <color theme="0"/>
      <name val="Arial"/>
    </font>
    <font>
      <sz val="11"/>
      <color rgb="FF0909F7"/>
      <name val="Arial"/>
      <family val="2"/>
    </font>
    <font>
      <b/>
      <sz val="30"/>
      <name val="Arial"/>
    </font>
    <font>
      <b/>
      <sz val="18"/>
      <color theme="0"/>
      <name val="Arial"/>
      <family val="2"/>
    </font>
    <font>
      <b/>
      <sz val="14"/>
      <color indexed="59"/>
      <name val="Arial"/>
    </font>
    <font>
      <sz val="24"/>
      <name val="Arial"/>
    </font>
    <font>
      <sz val="14"/>
      <color indexed="16"/>
      <name val="Arial"/>
    </font>
    <font>
      <b/>
      <sz val="14"/>
      <name val="Times New Roman"/>
    </font>
    <font>
      <b/>
      <sz val="14"/>
      <name val="Arial"/>
    </font>
    <font>
      <sz val="14"/>
      <name val="Arial"/>
    </font>
    <font>
      <b/>
      <sz val="20"/>
      <color theme="0"/>
      <name val="Arial"/>
      <family val="2"/>
    </font>
    <font>
      <sz val="11"/>
      <color rgb="FF0000FF"/>
      <name val="Arial"/>
    </font>
    <font>
      <sz val="22"/>
      <color theme="1"/>
      <name val="Calibri"/>
      <family val="2"/>
      <scheme val="minor"/>
    </font>
    <font>
      <sz val="12"/>
      <name val="Arial"/>
    </font>
    <font>
      <sz val="22"/>
      <color theme="1"/>
      <name val="Arial"/>
    </font>
    <font>
      <sz val="24"/>
      <color theme="1"/>
      <name val="Arial"/>
    </font>
    <font>
      <sz val="25"/>
      <color theme="1"/>
      <name val="Arial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gray0625"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2" tint="-9.9948118533890809E-2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>
        <bgColor rgb="FFFFFF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00FF"/>
        <bgColor theme="2" tint="-9.9948118533890809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CC00"/>
        <bgColor theme="2" tint="-9.9948118533890809E-2"/>
      </patternFill>
    </fill>
    <fill>
      <patternFill patternType="gray0625">
        <bgColor theme="5" tint="-0.249977111117893"/>
      </patternFill>
    </fill>
    <fill>
      <patternFill patternType="gray0625">
        <bgColor rgb="FF66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theme="2" tint="-9.9948118533890809E-2"/>
      </patternFill>
    </fill>
    <fill>
      <patternFill patternType="solid">
        <fgColor theme="9" tint="0.39997558519241921"/>
        <bgColor theme="2" tint="-9.9948118533890809E-2"/>
      </patternFill>
    </fill>
    <fill>
      <patternFill patternType="solid">
        <fgColor rgb="FFFFFF99"/>
        <bgColor theme="2" tint="-9.9948118533890809E-2"/>
      </patternFill>
    </fill>
    <fill>
      <patternFill patternType="solid">
        <fgColor rgb="FF99FFCC"/>
        <bgColor theme="2" tint="-9.9948118533890809E-2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theme="5" tint="0.39997558519241921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theme="5" tint="0.39997558519241921"/>
        <bgColor theme="2" tint="-9.9948118533890809E-2"/>
      </patternFill>
    </fill>
  </fills>
  <borders count="3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1"/>
      </bottom>
      <diagonal/>
    </border>
    <border>
      <left/>
      <right/>
      <top/>
      <bottom style="medium">
        <color indexed="61"/>
      </bottom>
      <diagonal/>
    </border>
    <border>
      <left style="thin">
        <color indexed="64"/>
      </left>
      <right style="thin">
        <color indexed="64"/>
      </right>
      <top/>
      <bottom style="medium">
        <color indexed="61"/>
      </bottom>
      <diagonal/>
    </border>
    <border>
      <left/>
      <right style="medium">
        <color indexed="64"/>
      </right>
      <top/>
      <bottom style="medium">
        <color indexed="6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theme="0"/>
      </bottom>
      <diagonal/>
    </border>
    <border>
      <left/>
      <right/>
      <top/>
      <bottom style="hair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/>
      <diagonal/>
    </border>
    <border>
      <left style="hair">
        <color rgb="FFFF0000"/>
      </left>
      <right style="hair">
        <color rgb="FFFF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16"/>
      </left>
      <right/>
      <top/>
      <bottom/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/>
      <top style="thin">
        <color indexed="37"/>
      </top>
      <bottom/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/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56">
    <xf numFmtId="0" fontId="0" fillId="0" borderId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20" borderId="1" applyNumberFormat="0" applyAlignment="0" applyProtection="0"/>
    <xf numFmtId="0" fontId="66" fillId="20" borderId="1" applyNumberFormat="0" applyAlignment="0" applyProtection="0"/>
    <xf numFmtId="0" fontId="66" fillId="20" borderId="1" applyNumberFormat="0" applyAlignment="0" applyProtection="0"/>
    <xf numFmtId="0" fontId="66" fillId="20" borderId="1" applyNumberFormat="0" applyAlignment="0" applyProtection="0"/>
    <xf numFmtId="0" fontId="66" fillId="20" borderId="1" applyNumberFormat="0" applyAlignment="0" applyProtection="0"/>
    <xf numFmtId="0" fontId="66" fillId="20" borderId="1" applyNumberFormat="0" applyAlignment="0" applyProtection="0"/>
    <xf numFmtId="0" fontId="66" fillId="20" borderId="1" applyNumberFormat="0" applyAlignment="0" applyProtection="0"/>
    <xf numFmtId="0" fontId="66" fillId="20" borderId="1" applyNumberFormat="0" applyAlignment="0" applyProtection="0"/>
    <xf numFmtId="0" fontId="66" fillId="20" borderId="1" applyNumberFormat="0" applyAlignment="0" applyProtection="0"/>
    <xf numFmtId="0" fontId="66" fillId="20" borderId="1" applyNumberFormat="0" applyAlignment="0" applyProtection="0"/>
    <xf numFmtId="0" fontId="67" fillId="21" borderId="2" applyNumberFormat="0" applyAlignment="0" applyProtection="0"/>
    <xf numFmtId="0" fontId="67" fillId="21" borderId="2" applyNumberFormat="0" applyAlignment="0" applyProtection="0"/>
    <xf numFmtId="0" fontId="67" fillId="21" borderId="2" applyNumberFormat="0" applyAlignment="0" applyProtection="0"/>
    <xf numFmtId="0" fontId="67" fillId="21" borderId="2" applyNumberFormat="0" applyAlignment="0" applyProtection="0"/>
    <xf numFmtId="0" fontId="67" fillId="21" borderId="2" applyNumberFormat="0" applyAlignment="0" applyProtection="0"/>
    <xf numFmtId="0" fontId="67" fillId="21" borderId="2" applyNumberFormat="0" applyAlignment="0" applyProtection="0"/>
    <xf numFmtId="0" fontId="67" fillId="21" borderId="2" applyNumberFormat="0" applyAlignment="0" applyProtection="0"/>
    <xf numFmtId="0" fontId="67" fillId="21" borderId="2" applyNumberFormat="0" applyAlignment="0" applyProtection="0"/>
    <xf numFmtId="0" fontId="67" fillId="21" borderId="2" applyNumberFormat="0" applyAlignment="0" applyProtection="0"/>
    <xf numFmtId="0" fontId="67" fillId="21" borderId="2" applyNumberFormat="0" applyAlignment="0" applyProtection="0"/>
    <xf numFmtId="43" fontId="9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3" fillId="7" borderId="1" applyNumberFormat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171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9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9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96" fillId="0" borderId="0"/>
    <xf numFmtId="172" fontId="96" fillId="0" borderId="0"/>
    <xf numFmtId="172" fontId="96" fillId="0" borderId="0"/>
    <xf numFmtId="172" fontId="96" fillId="0" borderId="0"/>
    <xf numFmtId="172" fontId="96" fillId="0" borderId="0"/>
    <xf numFmtId="172" fontId="96" fillId="0" borderId="0"/>
    <xf numFmtId="172" fontId="96" fillId="0" borderId="0"/>
    <xf numFmtId="172" fontId="96" fillId="0" borderId="0"/>
    <xf numFmtId="172" fontId="96" fillId="0" borderId="0"/>
    <xf numFmtId="172" fontId="96" fillId="0" borderId="0"/>
    <xf numFmtId="172" fontId="96" fillId="0" borderId="0"/>
    <xf numFmtId="172" fontId="96" fillId="0" borderId="0"/>
    <xf numFmtId="172" fontId="96" fillId="0" borderId="0"/>
    <xf numFmtId="0" fontId="9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 applyBorder="0" applyAlignment="0"/>
    <xf numFmtId="171" fontId="7" fillId="0" borderId="0" applyBorder="0" applyAlignment="0"/>
    <xf numFmtId="171" fontId="7" fillId="0" borderId="0" applyBorder="0" applyAlignment="0"/>
    <xf numFmtId="171" fontId="7" fillId="0" borderId="0"/>
    <xf numFmtId="0" fontId="7" fillId="0" borderId="0">
      <alignment vertical="center"/>
    </xf>
    <xf numFmtId="171" fontId="7" fillId="0" borderId="0">
      <alignment vertical="center"/>
    </xf>
    <xf numFmtId="0" fontId="92" fillId="23" borderId="7" applyNumberFormat="0" applyFont="0" applyAlignment="0" applyProtection="0"/>
    <xf numFmtId="0" fontId="92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92" fillId="23" borderId="7" applyNumberFormat="0" applyFont="0" applyAlignment="0" applyProtection="0"/>
    <xf numFmtId="0" fontId="92" fillId="23" borderId="7" applyNumberFormat="0" applyFont="0" applyAlignment="0" applyProtection="0"/>
    <xf numFmtId="0" fontId="92" fillId="23" borderId="7" applyNumberFormat="0" applyFont="0" applyAlignment="0" applyProtection="0"/>
    <xf numFmtId="0" fontId="92" fillId="23" borderId="7" applyNumberFormat="0" applyFont="0" applyAlignment="0" applyProtection="0"/>
    <xf numFmtId="0" fontId="92" fillId="23" borderId="7" applyNumberFormat="0" applyFont="0" applyAlignment="0" applyProtection="0"/>
    <xf numFmtId="0" fontId="92" fillId="23" borderId="7" applyNumberFormat="0" applyFont="0" applyAlignment="0" applyProtection="0"/>
    <xf numFmtId="0" fontId="76" fillId="20" borderId="8" applyNumberFormat="0" applyAlignment="0" applyProtection="0"/>
    <xf numFmtId="0" fontId="76" fillId="20" borderId="8" applyNumberFormat="0" applyAlignment="0" applyProtection="0"/>
    <xf numFmtId="0" fontId="76" fillId="20" borderId="8" applyNumberFormat="0" applyAlignment="0" applyProtection="0"/>
    <xf numFmtId="0" fontId="76" fillId="20" borderId="8" applyNumberFormat="0" applyAlignment="0" applyProtection="0"/>
    <xf numFmtId="0" fontId="76" fillId="20" borderId="8" applyNumberFormat="0" applyAlignment="0" applyProtection="0"/>
    <xf numFmtId="0" fontId="76" fillId="20" borderId="8" applyNumberFormat="0" applyAlignment="0" applyProtection="0"/>
    <xf numFmtId="0" fontId="76" fillId="20" borderId="8" applyNumberFormat="0" applyAlignment="0" applyProtection="0"/>
    <xf numFmtId="0" fontId="76" fillId="20" borderId="8" applyNumberFormat="0" applyAlignment="0" applyProtection="0"/>
    <xf numFmtId="0" fontId="76" fillId="20" borderId="8" applyNumberFormat="0" applyAlignment="0" applyProtection="0"/>
    <xf numFmtId="0" fontId="76" fillId="20" borderId="8" applyNumberFormat="0" applyAlignment="0" applyProtection="0"/>
    <xf numFmtId="9" fontId="96" fillId="0" borderId="0" applyFont="0" applyFill="0" applyBorder="0" applyAlignment="0" applyProtection="0"/>
    <xf numFmtId="0" fontId="7" fillId="0" borderId="0">
      <alignment textRotation="75"/>
    </xf>
    <xf numFmtId="0" fontId="92" fillId="0" borderId="0">
      <alignment textRotation="75"/>
    </xf>
    <xf numFmtId="0" fontId="92" fillId="0" borderId="0">
      <alignment textRotation="75"/>
    </xf>
    <xf numFmtId="0" fontId="92" fillId="0" borderId="0">
      <alignment textRotation="75"/>
    </xf>
    <xf numFmtId="0" fontId="92" fillId="0" borderId="0">
      <alignment textRotation="75"/>
    </xf>
    <xf numFmtId="0" fontId="92" fillId="0" borderId="0">
      <alignment textRotation="75"/>
    </xf>
    <xf numFmtId="0" fontId="92" fillId="0" borderId="0">
      <alignment textRotation="75"/>
    </xf>
    <xf numFmtId="0" fontId="92" fillId="0" borderId="0">
      <alignment textRotation="75"/>
    </xf>
    <xf numFmtId="0" fontId="92" fillId="0" borderId="0">
      <alignment textRotation="75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1" fontId="96" fillId="0" borderId="0" applyFont="0" applyFill="0" applyBorder="0" applyAlignment="0" applyProtection="0"/>
    <xf numFmtId="0" fontId="7" fillId="0" borderId="0"/>
    <xf numFmtId="0" fontId="7" fillId="0" borderId="0"/>
    <xf numFmtId="171" fontId="7" fillId="0" borderId="0" applyBorder="0" applyAlignment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275" fillId="0" borderId="0"/>
    <xf numFmtId="189" fontId="96" fillId="0" borderId="0"/>
    <xf numFmtId="9" fontId="96" fillId="0" borderId="0" applyFont="0" applyFill="0" applyBorder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2" fillId="0" borderId="34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0" borderId="0">
      <alignment textRotation="75"/>
    </xf>
    <xf numFmtId="0" fontId="7" fillId="0" borderId="0">
      <alignment textRotation="75"/>
    </xf>
    <xf numFmtId="0" fontId="7" fillId="0" borderId="0">
      <alignment textRotation="75"/>
    </xf>
    <xf numFmtId="0" fontId="7" fillId="0" borderId="0">
      <alignment textRotation="75"/>
    </xf>
    <xf numFmtId="0" fontId="7" fillId="0" borderId="0">
      <alignment textRotation="75"/>
    </xf>
    <xf numFmtId="0" fontId="7" fillId="0" borderId="0">
      <alignment textRotation="75"/>
    </xf>
    <xf numFmtId="0" fontId="7" fillId="0" borderId="0">
      <alignment textRotation="75"/>
    </xf>
    <xf numFmtId="0" fontId="7" fillId="0" borderId="0">
      <alignment textRotation="75"/>
    </xf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</cellStyleXfs>
  <cellXfs count="3644">
    <xf numFmtId="0" fontId="0" fillId="0" borderId="0" xfId="0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99" fillId="0" borderId="0" xfId="0" applyFont="1"/>
    <xf numFmtId="0" fontId="100" fillId="0" borderId="0" xfId="0" applyFont="1"/>
    <xf numFmtId="0" fontId="99" fillId="31" borderId="0" xfId="0" applyFont="1" applyFill="1"/>
    <xf numFmtId="0" fontId="101" fillId="0" borderId="0" xfId="0" applyFont="1"/>
    <xf numFmtId="0" fontId="101" fillId="0" borderId="0" xfId="0" applyFont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35" fillId="0" borderId="0" xfId="341" applyFont="1" applyAlignment="1" applyProtection="1">
      <alignment vertical="center"/>
    </xf>
    <xf numFmtId="2" fontId="101" fillId="0" borderId="0" xfId="0" applyNumberFormat="1" applyFont="1" applyFill="1" applyAlignment="1">
      <alignment vertical="center"/>
    </xf>
    <xf numFmtId="2" fontId="101" fillId="0" borderId="0" xfId="0" applyNumberFormat="1" applyFont="1" applyFill="1" applyAlignment="1">
      <alignment horizontal="center" vertical="center"/>
    </xf>
    <xf numFmtId="0" fontId="101" fillId="0" borderId="0" xfId="0" applyFont="1" applyFill="1" applyAlignment="1">
      <alignment horizontal="center" vertical="center"/>
    </xf>
    <xf numFmtId="0" fontId="101" fillId="0" borderId="0" xfId="0" applyFont="1" applyFill="1" applyAlignment="1">
      <alignment vertical="center"/>
    </xf>
    <xf numFmtId="2" fontId="39" fillId="0" borderId="22" xfId="0" applyNumberFormat="1" applyFont="1" applyFill="1" applyBorder="1" applyAlignment="1">
      <alignment horizontal="center" vertical="center"/>
    </xf>
    <xf numFmtId="0" fontId="99" fillId="0" borderId="0" xfId="0" applyFont="1" applyFill="1"/>
    <xf numFmtId="166" fontId="47" fillId="31" borderId="0" xfId="271" applyNumberFormat="1" applyFont="1" applyFill="1" applyBorder="1" applyAlignment="1">
      <alignment horizontal="center" vertical="center"/>
    </xf>
    <xf numFmtId="166" fontId="48" fillId="31" borderId="0" xfId="271" applyNumberFormat="1" applyFont="1" applyFill="1" applyBorder="1" applyAlignment="1" applyProtection="1">
      <alignment horizontal="center" vertical="center"/>
      <protection locked="0"/>
    </xf>
    <xf numFmtId="1" fontId="5" fillId="31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99" fillId="0" borderId="0" xfId="0" applyNumberFormat="1" applyFont="1" applyBorder="1"/>
    <xf numFmtId="166" fontId="50" fillId="31" borderId="0" xfId="271" applyNumberFormat="1" applyFont="1" applyFill="1" applyBorder="1" applyAlignment="1">
      <alignment horizontal="center" vertical="center"/>
    </xf>
    <xf numFmtId="173" fontId="96" fillId="0" borderId="0" xfId="375" applyNumberFormat="1" applyFont="1"/>
    <xf numFmtId="173" fontId="96" fillId="0" borderId="0" xfId="375" applyNumberFormat="1" applyFont="1" applyAlignment="1">
      <alignment horizontal="left"/>
    </xf>
    <xf numFmtId="0" fontId="98" fillId="0" borderId="0" xfId="375" applyNumberFormat="1" applyFont="1" applyAlignment="1">
      <alignment horizontal="center"/>
    </xf>
    <xf numFmtId="0" fontId="109" fillId="37" borderId="10" xfId="375" applyNumberFormat="1" applyFont="1" applyFill="1" applyBorder="1" applyAlignment="1">
      <alignment horizontal="center" vertical="center"/>
    </xf>
    <xf numFmtId="0" fontId="110" fillId="37" borderId="10" xfId="375" applyNumberFormat="1" applyFont="1" applyFill="1" applyBorder="1" applyAlignment="1">
      <alignment horizontal="center" vertical="center"/>
    </xf>
    <xf numFmtId="20" fontId="8" fillId="38" borderId="30" xfId="431" applyNumberFormat="1" applyFont="1" applyFill="1" applyBorder="1" applyAlignment="1">
      <alignment horizontal="center" vertical="center"/>
    </xf>
    <xf numFmtId="0" fontId="109" fillId="0" borderId="10" xfId="375" applyNumberFormat="1" applyFont="1" applyBorder="1" applyAlignment="1">
      <alignment horizontal="center" vertical="center"/>
    </xf>
    <xf numFmtId="0" fontId="110" fillId="0" borderId="10" xfId="375" applyNumberFormat="1" applyFont="1" applyBorder="1" applyAlignment="1">
      <alignment horizontal="center" vertical="center"/>
    </xf>
    <xf numFmtId="0" fontId="109" fillId="0" borderId="10" xfId="375" applyNumberFormat="1" applyFont="1" applyBorder="1" applyAlignment="1">
      <alignment horizontal="left" vertical="center"/>
    </xf>
    <xf numFmtId="20" fontId="8" fillId="0" borderId="30" xfId="431" applyNumberFormat="1" applyFont="1" applyFill="1" applyBorder="1" applyAlignment="1">
      <alignment horizontal="center" vertical="center"/>
    </xf>
    <xf numFmtId="173" fontId="96" fillId="0" borderId="0" xfId="401" applyNumberFormat="1" applyFont="1"/>
    <xf numFmtId="173" fontId="13" fillId="0" borderId="0" xfId="435" applyNumberFormat="1" applyFont="1"/>
    <xf numFmtId="173" fontId="13" fillId="0" borderId="0" xfId="435" applyNumberFormat="1" applyFont="1" applyProtection="1"/>
    <xf numFmtId="173" fontId="13" fillId="0" borderId="0" xfId="435" applyNumberFormat="1" applyFont="1" applyBorder="1" applyProtection="1"/>
    <xf numFmtId="173" fontId="13" fillId="0" borderId="0" xfId="435" applyNumberFormat="1" applyFont="1" applyBorder="1"/>
    <xf numFmtId="1" fontId="13" fillId="0" borderId="0" xfId="435" applyNumberFormat="1" applyFont="1" applyBorder="1"/>
    <xf numFmtId="173" fontId="96" fillId="0" borderId="0" xfId="401" applyNumberFormat="1" applyFont="1" applyAlignment="1">
      <alignment vertical="center"/>
    </xf>
    <xf numFmtId="173" fontId="13" fillId="0" borderId="18" xfId="435" applyNumberFormat="1" applyFont="1" applyBorder="1" applyProtection="1"/>
    <xf numFmtId="173" fontId="15" fillId="0" borderId="17" xfId="435" applyNumberFormat="1" applyFont="1" applyBorder="1"/>
    <xf numFmtId="173" fontId="13" fillId="25" borderId="30" xfId="435" applyNumberFormat="1" applyFont="1" applyFill="1" applyBorder="1" applyAlignment="1" applyProtection="1">
      <alignment horizontal="center"/>
    </xf>
    <xf numFmtId="173" fontId="15" fillId="0" borderId="22" xfId="435" applyNumberFormat="1" applyFont="1" applyBorder="1" applyProtection="1"/>
    <xf numFmtId="1" fontId="13" fillId="0" borderId="14" xfId="435" applyNumberFormat="1" applyFont="1" applyBorder="1" applyAlignment="1" applyProtection="1">
      <alignment horizontal="center"/>
    </xf>
    <xf numFmtId="173" fontId="13" fillId="0" borderId="10" xfId="435" applyNumberFormat="1" applyFont="1" applyBorder="1" applyAlignment="1" applyProtection="1">
      <alignment horizontal="center"/>
    </xf>
    <xf numFmtId="173" fontId="13" fillId="0" borderId="19" xfId="435" applyNumberFormat="1" applyFont="1" applyBorder="1" applyProtection="1"/>
    <xf numFmtId="173" fontId="15" fillId="0" borderId="0" xfId="435" applyNumberFormat="1" applyFont="1" applyBorder="1"/>
    <xf numFmtId="1" fontId="17" fillId="0" borderId="14" xfId="435" applyNumberFormat="1" applyFont="1" applyFill="1" applyBorder="1" applyAlignment="1" applyProtection="1">
      <alignment horizontal="center"/>
      <protection locked="0"/>
    </xf>
    <xf numFmtId="173" fontId="13" fillId="0" borderId="30" xfId="435" applyNumberFormat="1" applyFont="1" applyBorder="1" applyAlignment="1" applyProtection="1">
      <alignment horizontal="center"/>
    </xf>
    <xf numFmtId="173" fontId="15" fillId="0" borderId="13" xfId="435" applyNumberFormat="1" applyFont="1" applyBorder="1" applyProtection="1"/>
    <xf numFmtId="1" fontId="13" fillId="0" borderId="31" xfId="435" applyNumberFormat="1" applyFont="1" applyBorder="1" applyAlignment="1" applyProtection="1">
      <alignment horizontal="center"/>
    </xf>
    <xf numFmtId="173" fontId="19" fillId="0" borderId="19" xfId="401" applyNumberFormat="1" applyFont="1" applyBorder="1" applyAlignment="1">
      <alignment vertical="center"/>
    </xf>
    <xf numFmtId="173" fontId="112" fillId="0" borderId="13" xfId="401" applyNumberFormat="1" applyFont="1" applyBorder="1"/>
    <xf numFmtId="173" fontId="13" fillId="0" borderId="19" xfId="435" applyNumberFormat="1" applyFont="1" applyBorder="1" applyAlignment="1" applyProtection="1"/>
    <xf numFmtId="173" fontId="26" fillId="0" borderId="13" xfId="401" applyNumberFormat="1" applyFont="1" applyBorder="1" applyAlignment="1"/>
    <xf numFmtId="173" fontId="19" fillId="0" borderId="0" xfId="401" applyNumberFormat="1" applyFont="1" applyBorder="1" applyAlignment="1">
      <alignment vertical="center"/>
    </xf>
    <xf numFmtId="173" fontId="113" fillId="0" borderId="19" xfId="401" applyNumberFormat="1" applyFont="1" applyBorder="1" applyAlignment="1"/>
    <xf numFmtId="173" fontId="111" fillId="0" borderId="13" xfId="401" applyNumberFormat="1" applyFont="1" applyBorder="1" applyAlignment="1"/>
    <xf numFmtId="173" fontId="96" fillId="0" borderId="0" xfId="401" applyNumberFormat="1" applyFont="1" applyBorder="1" applyAlignment="1">
      <alignment vertical="center"/>
    </xf>
    <xf numFmtId="173" fontId="13" fillId="0" borderId="42" xfId="435" applyNumberFormat="1" applyFont="1" applyBorder="1" applyProtection="1"/>
    <xf numFmtId="173" fontId="96" fillId="0" borderId="43" xfId="401" applyNumberFormat="1" applyFont="1" applyBorder="1" applyAlignment="1">
      <alignment vertical="center"/>
    </xf>
    <xf numFmtId="173" fontId="96" fillId="0" borderId="42" xfId="401" applyNumberFormat="1" applyFont="1" applyBorder="1" applyAlignment="1"/>
    <xf numFmtId="173" fontId="114" fillId="0" borderId="24" xfId="401" applyNumberFormat="1" applyFont="1" applyBorder="1" applyAlignment="1"/>
    <xf numFmtId="173" fontId="13" fillId="0" borderId="18" xfId="435" applyNumberFormat="1" applyFont="1" applyBorder="1" applyAlignment="1"/>
    <xf numFmtId="173" fontId="13" fillId="0" borderId="31" xfId="435" applyNumberFormat="1" applyFont="1" applyBorder="1" applyAlignment="1" applyProtection="1"/>
    <xf numFmtId="173" fontId="13" fillId="0" borderId="31" xfId="435" applyNumberFormat="1" applyFont="1" applyBorder="1" applyAlignment="1"/>
    <xf numFmtId="173" fontId="13" fillId="0" borderId="13" xfId="435" applyNumberFormat="1" applyFont="1" applyBorder="1" applyAlignment="1"/>
    <xf numFmtId="173" fontId="13" fillId="0" borderId="0" xfId="435" applyNumberFormat="1" applyFont="1" applyBorder="1" applyAlignment="1" applyProtection="1"/>
    <xf numFmtId="173" fontId="13" fillId="0" borderId="13" xfId="435" applyNumberFormat="1" applyFont="1" applyBorder="1" applyAlignment="1" applyProtection="1"/>
    <xf numFmtId="173" fontId="13" fillId="0" borderId="18" xfId="435" applyNumberFormat="1" applyFont="1" applyBorder="1" applyAlignment="1" applyProtection="1"/>
    <xf numFmtId="173" fontId="13" fillId="0" borderId="19" xfId="435" applyNumberFormat="1" applyFont="1" applyBorder="1" applyAlignment="1"/>
    <xf numFmtId="173" fontId="13" fillId="0" borderId="0" xfId="435" applyNumberFormat="1" applyFont="1" applyBorder="1" applyAlignment="1"/>
    <xf numFmtId="173" fontId="13" fillId="0" borderId="44" xfId="435" applyNumberFormat="1" applyFont="1" applyBorder="1" applyAlignment="1" applyProtection="1"/>
    <xf numFmtId="173" fontId="18" fillId="0" borderId="13" xfId="435" applyNumberFormat="1" applyFont="1" applyBorder="1" applyAlignment="1" applyProtection="1"/>
    <xf numFmtId="173" fontId="13" fillId="0" borderId="23" xfId="435" applyNumberFormat="1" applyFont="1" applyBorder="1" applyAlignment="1" applyProtection="1"/>
    <xf numFmtId="173" fontId="13" fillId="0" borderId="23" xfId="435" applyNumberFormat="1" applyFont="1" applyBorder="1" applyAlignment="1"/>
    <xf numFmtId="173" fontId="13" fillId="0" borderId="24" xfId="435" applyNumberFormat="1" applyFont="1" applyBorder="1" applyAlignment="1"/>
    <xf numFmtId="173" fontId="13" fillId="0" borderId="43" xfId="435" applyNumberFormat="1" applyFont="1" applyBorder="1" applyAlignment="1" applyProtection="1"/>
    <xf numFmtId="173" fontId="13" fillId="0" borderId="24" xfId="435" applyNumberFormat="1" applyFont="1" applyBorder="1" applyAlignment="1" applyProtection="1"/>
    <xf numFmtId="173" fontId="13" fillId="0" borderId="19" xfId="435" applyNumberFormat="1" applyFont="1" applyBorder="1"/>
    <xf numFmtId="173" fontId="13" fillId="0" borderId="13" xfId="435" applyNumberFormat="1" applyFont="1" applyBorder="1" applyProtection="1"/>
    <xf numFmtId="1" fontId="13" fillId="0" borderId="0" xfId="435" applyNumberFormat="1" applyFont="1" applyBorder="1" applyAlignment="1">
      <alignment horizontal="center"/>
    </xf>
    <xf numFmtId="1" fontId="13" fillId="0" borderId="0" xfId="435" applyNumberFormat="1" applyFont="1" applyBorder="1" applyAlignment="1" applyProtection="1">
      <alignment horizontal="center"/>
    </xf>
    <xf numFmtId="165" fontId="13" fillId="0" borderId="0" xfId="435" applyNumberFormat="1" applyFont="1" applyBorder="1" applyAlignment="1" applyProtection="1">
      <alignment horizontal="center"/>
    </xf>
    <xf numFmtId="170" fontId="14" fillId="0" borderId="30" xfId="435" applyNumberFormat="1" applyFont="1" applyBorder="1" applyAlignment="1" applyProtection="1">
      <alignment horizontal="left"/>
    </xf>
    <xf numFmtId="173" fontId="13" fillId="0" borderId="15" xfId="435" applyNumberFormat="1" applyFont="1" applyBorder="1" applyAlignment="1">
      <alignment horizontal="center"/>
    </xf>
    <xf numFmtId="173" fontId="13" fillId="0" borderId="15" xfId="435" applyNumberFormat="1" applyFont="1" applyBorder="1" applyProtection="1"/>
    <xf numFmtId="173" fontId="13" fillId="0" borderId="15" xfId="435" applyNumberFormat="1" applyFont="1" applyBorder="1"/>
    <xf numFmtId="173" fontId="13" fillId="0" borderId="14" xfId="435" applyNumberFormat="1" applyFont="1" applyBorder="1" applyProtection="1"/>
    <xf numFmtId="169" fontId="14" fillId="0" borderId="30" xfId="435" applyNumberFormat="1" applyFont="1" applyBorder="1"/>
    <xf numFmtId="173" fontId="13" fillId="0" borderId="15" xfId="435" applyNumberFormat="1" applyFont="1" applyBorder="1" applyAlignment="1" applyProtection="1">
      <alignment horizontal="center"/>
    </xf>
    <xf numFmtId="20" fontId="16" fillId="0" borderId="15" xfId="433" applyNumberFormat="1" applyFont="1" applyBorder="1" applyAlignment="1">
      <alignment horizontal="center"/>
    </xf>
    <xf numFmtId="173" fontId="14" fillId="0" borderId="0" xfId="435" applyNumberFormat="1" applyFont="1"/>
    <xf numFmtId="173" fontId="15" fillId="0" borderId="0" xfId="435" applyNumberFormat="1" applyFont="1" applyBorder="1" applyAlignment="1">
      <alignment horizontal="center"/>
    </xf>
    <xf numFmtId="173" fontId="99" fillId="0" borderId="0" xfId="414" applyNumberFormat="1" applyFont="1"/>
    <xf numFmtId="168" fontId="12" fillId="0" borderId="0" xfId="434" quotePrefix="1" applyNumberFormat="1" applyFont="1" applyFill="1" applyBorder="1" applyAlignment="1">
      <alignment horizontal="left" indent="1"/>
    </xf>
    <xf numFmtId="1" fontId="99" fillId="0" borderId="0" xfId="414" applyNumberFormat="1" applyFont="1"/>
    <xf numFmtId="173" fontId="11" fillId="0" borderId="0" xfId="434" applyNumberFormat="1" applyFont="1"/>
    <xf numFmtId="173" fontId="11" fillId="0" borderId="0" xfId="434" applyNumberFormat="1" applyFont="1" applyBorder="1"/>
    <xf numFmtId="173" fontId="11" fillId="0" borderId="0" xfId="434" applyNumberFormat="1" applyFont="1" applyBorder="1" applyAlignment="1">
      <alignment horizontal="center"/>
    </xf>
    <xf numFmtId="173" fontId="2" fillId="0" borderId="0" xfId="414" applyNumberFormat="1" applyFont="1" applyAlignment="1">
      <alignment vertical="center"/>
    </xf>
    <xf numFmtId="173" fontId="2" fillId="0" borderId="0" xfId="414" applyNumberFormat="1" applyFont="1" applyFill="1" applyAlignment="1">
      <alignment vertical="center"/>
    </xf>
    <xf numFmtId="173" fontId="7" fillId="0" borderId="0" xfId="414" applyNumberFormat="1" applyFont="1" applyAlignment="1">
      <alignment vertical="center"/>
    </xf>
    <xf numFmtId="173" fontId="7" fillId="0" borderId="0" xfId="414" applyNumberFormat="1" applyFont="1" applyAlignment="1" applyProtection="1">
      <alignment vertical="center"/>
    </xf>
    <xf numFmtId="173" fontId="2" fillId="0" borderId="0" xfId="414" applyNumberFormat="1" applyFont="1" applyFill="1" applyAlignment="1" applyProtection="1">
      <alignment vertical="center"/>
    </xf>
    <xf numFmtId="173" fontId="99" fillId="0" borderId="0" xfId="414" applyNumberFormat="1" applyFont="1" applyFill="1" applyBorder="1"/>
    <xf numFmtId="173" fontId="7" fillId="0" borderId="0" xfId="414" applyNumberFormat="1" applyFont="1" applyFill="1" applyBorder="1" applyAlignment="1">
      <alignment vertical="center"/>
    </xf>
    <xf numFmtId="173" fontId="2" fillId="0" borderId="0" xfId="414" applyNumberFormat="1" applyFont="1" applyFill="1" applyBorder="1" applyAlignment="1">
      <alignment vertical="center"/>
    </xf>
    <xf numFmtId="173" fontId="116" fillId="0" borderId="0" xfId="414" applyNumberFormat="1" applyFont="1"/>
    <xf numFmtId="173" fontId="80" fillId="0" borderId="0" xfId="414" applyNumberFormat="1" applyFont="1" applyFill="1" applyBorder="1" applyAlignment="1">
      <alignment vertical="center"/>
    </xf>
    <xf numFmtId="14" fontId="53" fillId="0" borderId="0" xfId="414" applyNumberFormat="1" applyFont="1" applyFill="1" applyBorder="1" applyAlignment="1">
      <alignment vertical="center"/>
    </xf>
    <xf numFmtId="0" fontId="98" fillId="0" borderId="0" xfId="375" applyNumberFormat="1" applyFont="1" applyFill="1" applyBorder="1" applyAlignment="1">
      <alignment horizontal="center"/>
    </xf>
    <xf numFmtId="173" fontId="96" fillId="0" borderId="0" xfId="375" applyNumberFormat="1" applyFont="1" applyFill="1" applyBorder="1"/>
    <xf numFmtId="20" fontId="8" fillId="40" borderId="30" xfId="431" applyNumberFormat="1" applyFont="1" applyFill="1" applyBorder="1" applyAlignment="1">
      <alignment horizontal="center" vertical="center"/>
    </xf>
    <xf numFmtId="0" fontId="109" fillId="38" borderId="10" xfId="375" applyNumberFormat="1" applyFont="1" applyFill="1" applyBorder="1" applyAlignment="1">
      <alignment horizontal="left" vertical="center"/>
    </xf>
    <xf numFmtId="0" fontId="115" fillId="0" borderId="0" xfId="375" applyNumberFormat="1" applyFont="1" applyFill="1" applyBorder="1" applyAlignment="1">
      <alignment horizontal="center"/>
    </xf>
    <xf numFmtId="0" fontId="99" fillId="0" borderId="0" xfId="0" applyFont="1" applyFill="1" applyAlignment="1">
      <alignment vertical="center"/>
    </xf>
    <xf numFmtId="0" fontId="81" fillId="0" borderId="0" xfId="0" applyFont="1" applyFill="1" applyBorder="1" applyAlignment="1">
      <alignment horizontal="center" vertical="center"/>
    </xf>
    <xf numFmtId="0" fontId="117" fillId="0" borderId="0" xfId="0" applyFont="1" applyAlignment="1">
      <alignment vertical="center"/>
    </xf>
    <xf numFmtId="0" fontId="53" fillId="0" borderId="0" xfId="430" applyFont="1"/>
    <xf numFmtId="173" fontId="53" fillId="0" borderId="0" xfId="430" applyNumberFormat="1" applyFont="1" applyBorder="1"/>
    <xf numFmtId="173" fontId="116" fillId="0" borderId="0" xfId="0" applyNumberFormat="1" applyFont="1"/>
    <xf numFmtId="0" fontId="116" fillId="0" borderId="0" xfId="0" applyFont="1"/>
    <xf numFmtId="0" fontId="117" fillId="0" borderId="0" xfId="0" applyFont="1"/>
    <xf numFmtId="173" fontId="53" fillId="0" borderId="0" xfId="430" applyNumberFormat="1" applyFont="1" applyFill="1" applyBorder="1"/>
    <xf numFmtId="173" fontId="84" fillId="0" borderId="0" xfId="430" applyNumberFormat="1" applyFont="1" applyFill="1" applyBorder="1"/>
    <xf numFmtId="0" fontId="53" fillId="0" borderId="0" xfId="430" applyFont="1" applyAlignment="1">
      <alignment vertical="center"/>
    </xf>
    <xf numFmtId="173" fontId="116" fillId="0" borderId="0" xfId="0" applyNumberFormat="1" applyFont="1" applyAlignment="1">
      <alignment vertical="center"/>
    </xf>
    <xf numFmtId="0" fontId="117" fillId="0" borderId="0" xfId="0" applyFont="1" applyBorder="1"/>
    <xf numFmtId="0" fontId="120" fillId="0" borderId="0" xfId="0" applyFont="1"/>
    <xf numFmtId="0" fontId="105" fillId="0" borderId="0" xfId="0" applyFont="1" applyAlignment="1">
      <alignment horizontal="center"/>
    </xf>
    <xf numFmtId="173" fontId="61" fillId="0" borderId="0" xfId="434" applyNumberFormat="1" applyFont="1" applyFill="1" applyBorder="1" applyAlignment="1">
      <alignment vertical="center"/>
    </xf>
    <xf numFmtId="173" fontId="61" fillId="0" borderId="51" xfId="434" applyNumberFormat="1" applyFont="1" applyFill="1" applyBorder="1" applyAlignment="1">
      <alignment vertical="center"/>
    </xf>
    <xf numFmtId="1" fontId="61" fillId="0" borderId="0" xfId="434" applyNumberFormat="1" applyFont="1" applyFill="1" applyBorder="1" applyAlignment="1" applyProtection="1">
      <alignment horizontal="right" vertical="center"/>
    </xf>
    <xf numFmtId="173" fontId="61" fillId="0" borderId="52" xfId="434" applyNumberFormat="1" applyFont="1" applyFill="1" applyBorder="1" applyAlignment="1">
      <alignment horizontal="left" vertical="center"/>
    </xf>
    <xf numFmtId="173" fontId="61" fillId="0" borderId="41" xfId="434" applyNumberFormat="1" applyFont="1" applyFill="1" applyBorder="1" applyAlignment="1">
      <alignment horizontal="center" vertical="center"/>
    </xf>
    <xf numFmtId="173" fontId="61" fillId="0" borderId="41" xfId="434" applyNumberFormat="1" applyFont="1" applyFill="1" applyBorder="1" applyAlignment="1">
      <alignment vertical="center"/>
    </xf>
    <xf numFmtId="173" fontId="61" fillId="0" borderId="53" xfId="434" applyNumberFormat="1" applyFont="1" applyFill="1" applyBorder="1" applyAlignment="1">
      <alignment vertical="center"/>
    </xf>
    <xf numFmtId="1" fontId="61" fillId="0" borderId="53" xfId="434" applyNumberFormat="1" applyFont="1" applyFill="1" applyBorder="1" applyAlignment="1">
      <alignment vertical="center"/>
    </xf>
    <xf numFmtId="173" fontId="61" fillId="0" borderId="54" xfId="434" applyNumberFormat="1" applyFont="1" applyFill="1" applyBorder="1" applyAlignment="1">
      <alignment vertical="center"/>
    </xf>
    <xf numFmtId="168" fontId="60" fillId="0" borderId="55" xfId="434" quotePrefix="1" applyNumberFormat="1" applyFont="1" applyFill="1" applyBorder="1" applyAlignment="1">
      <alignment horizontal="left" vertical="center"/>
    </xf>
    <xf numFmtId="173" fontId="61" fillId="0" borderId="49" xfId="434" applyNumberFormat="1" applyFont="1" applyFill="1" applyBorder="1" applyAlignment="1">
      <alignment vertical="center"/>
    </xf>
    <xf numFmtId="1" fontId="61" fillId="0" borderId="56" xfId="434" applyNumberFormat="1" applyFont="1" applyFill="1" applyBorder="1" applyAlignment="1">
      <alignment horizontal="left" vertical="center"/>
    </xf>
    <xf numFmtId="1" fontId="61" fillId="0" borderId="43" xfId="434" applyNumberFormat="1" applyFont="1" applyFill="1" applyBorder="1" applyAlignment="1">
      <alignment horizontal="center" vertical="center"/>
    </xf>
    <xf numFmtId="1" fontId="61" fillId="0" borderId="24" xfId="434" applyNumberFormat="1" applyFont="1" applyFill="1" applyBorder="1" applyAlignment="1">
      <alignment horizontal="center" vertical="center"/>
    </xf>
    <xf numFmtId="1" fontId="61" fillId="0" borderId="42" xfId="434" applyNumberFormat="1" applyFont="1" applyFill="1" applyBorder="1" applyAlignment="1">
      <alignment horizontal="center" vertical="center"/>
    </xf>
    <xf numFmtId="1" fontId="61" fillId="0" borderId="23" xfId="434" applyNumberFormat="1" applyFont="1" applyFill="1" applyBorder="1" applyAlignment="1">
      <alignment horizontal="center" vertical="center"/>
    </xf>
    <xf numFmtId="173" fontId="61" fillId="0" borderId="23" xfId="434" applyNumberFormat="1" applyFont="1" applyFill="1" applyBorder="1" applyAlignment="1">
      <alignment vertical="center"/>
    </xf>
    <xf numFmtId="168" fontId="60" fillId="0" borderId="0" xfId="434" quotePrefix="1" applyNumberFormat="1" applyFont="1" applyFill="1" applyBorder="1" applyAlignment="1">
      <alignment horizontal="left" vertical="center"/>
    </xf>
    <xf numFmtId="1" fontId="61" fillId="0" borderId="57" xfId="434" applyNumberFormat="1" applyFont="1" applyFill="1" applyBorder="1" applyAlignment="1">
      <alignment horizontal="left" vertical="center"/>
    </xf>
    <xf numFmtId="1" fontId="61" fillId="0" borderId="17" xfId="434" applyNumberFormat="1" applyFont="1" applyFill="1" applyBorder="1" applyAlignment="1">
      <alignment horizontal="center" vertical="center"/>
    </xf>
    <xf numFmtId="1" fontId="61" fillId="0" borderId="22" xfId="434" applyNumberFormat="1" applyFont="1" applyFill="1" applyBorder="1" applyAlignment="1">
      <alignment horizontal="center" vertical="center"/>
    </xf>
    <xf numFmtId="1" fontId="61" fillId="0" borderId="18" xfId="434" applyNumberFormat="1" applyFont="1" applyFill="1" applyBorder="1" applyAlignment="1">
      <alignment horizontal="center" vertical="center"/>
    </xf>
    <xf numFmtId="1" fontId="61" fillId="0" borderId="31" xfId="434" applyNumberFormat="1" applyFont="1" applyFill="1" applyBorder="1" applyAlignment="1">
      <alignment horizontal="center" vertical="center"/>
    </xf>
    <xf numFmtId="173" fontId="61" fillId="0" borderId="31" xfId="434" applyNumberFormat="1" applyFont="1" applyFill="1" applyBorder="1" applyAlignment="1">
      <alignment vertical="center"/>
    </xf>
    <xf numFmtId="1" fontId="61" fillId="0" borderId="58" xfId="434" applyNumberFormat="1" applyFont="1" applyFill="1" applyBorder="1" applyAlignment="1" applyProtection="1">
      <alignment horizontal="left" vertical="center"/>
    </xf>
    <xf numFmtId="1" fontId="61" fillId="0" borderId="59" xfId="434" applyNumberFormat="1" applyFont="1" applyFill="1" applyBorder="1" applyAlignment="1" applyProtection="1">
      <alignment horizontal="center" vertical="center"/>
    </xf>
    <xf numFmtId="1" fontId="61" fillId="0" borderId="35" xfId="434" applyNumberFormat="1" applyFont="1" applyFill="1" applyBorder="1" applyAlignment="1" applyProtection="1">
      <alignment horizontal="center" vertical="center"/>
    </xf>
    <xf numFmtId="1" fontId="61" fillId="0" borderId="36" xfId="434" applyNumberFormat="1" applyFont="1" applyFill="1" applyBorder="1" applyAlignment="1" applyProtection="1">
      <alignment horizontal="center" vertical="center"/>
    </xf>
    <xf numFmtId="173" fontId="61" fillId="0" borderId="36" xfId="434" applyNumberFormat="1" applyFont="1" applyFill="1" applyBorder="1" applyAlignment="1" applyProtection="1">
      <alignment vertical="center"/>
    </xf>
    <xf numFmtId="168" fontId="60" fillId="0" borderId="59" xfId="434" quotePrefix="1" applyNumberFormat="1" applyFont="1" applyFill="1" applyBorder="1" applyAlignment="1" applyProtection="1">
      <alignment horizontal="left" vertical="center"/>
    </xf>
    <xf numFmtId="173" fontId="61" fillId="0" borderId="60" xfId="434" applyNumberFormat="1" applyFont="1" applyFill="1" applyBorder="1" applyAlignment="1" applyProtection="1">
      <alignment vertical="center"/>
    </xf>
    <xf numFmtId="49" fontId="61" fillId="0" borderId="32" xfId="434" applyNumberFormat="1" applyFont="1" applyFill="1" applyBorder="1" applyAlignment="1" applyProtection="1">
      <alignment horizontal="left" vertical="center"/>
    </xf>
    <xf numFmtId="49" fontId="61" fillId="0" borderId="0" xfId="434" applyNumberFormat="1" applyFont="1" applyFill="1" applyBorder="1" applyAlignment="1" applyProtection="1">
      <alignment horizontal="left" vertical="center"/>
    </xf>
    <xf numFmtId="49" fontId="61" fillId="0" borderId="0" xfId="434" applyNumberFormat="1" applyFont="1" applyFill="1" applyBorder="1" applyAlignment="1" applyProtection="1">
      <alignment vertical="center"/>
    </xf>
    <xf numFmtId="1" fontId="61" fillId="0" borderId="0" xfId="434" applyNumberFormat="1" applyFont="1" applyFill="1" applyBorder="1" applyAlignment="1" applyProtection="1">
      <alignment vertical="center"/>
    </xf>
    <xf numFmtId="168" fontId="60" fillId="0" borderId="0" xfId="434" quotePrefix="1" applyNumberFormat="1" applyFont="1" applyFill="1" applyBorder="1" applyAlignment="1" applyProtection="1">
      <alignment horizontal="left" vertical="center"/>
    </xf>
    <xf numFmtId="49" fontId="61" fillId="0" borderId="49" xfId="434" applyNumberFormat="1" applyFont="1" applyFill="1" applyBorder="1" applyAlignment="1" applyProtection="1">
      <alignment vertical="center"/>
    </xf>
    <xf numFmtId="49" fontId="61" fillId="0" borderId="57" xfId="434" applyNumberFormat="1" applyFont="1" applyFill="1" applyBorder="1" applyAlignment="1">
      <alignment horizontal="right" vertical="center"/>
    </xf>
    <xf numFmtId="49" fontId="61" fillId="0" borderId="50" xfId="434" applyNumberFormat="1" applyFont="1" applyFill="1" applyBorder="1" applyAlignment="1">
      <alignment horizontal="right" vertical="center"/>
    </xf>
    <xf numFmtId="49" fontId="61" fillId="0" borderId="64" xfId="434" applyNumberFormat="1" applyFont="1" applyFill="1" applyBorder="1" applyAlignment="1">
      <alignment horizontal="right" vertical="center"/>
    </xf>
    <xf numFmtId="173" fontId="99" fillId="0" borderId="46" xfId="414" applyNumberFormat="1" applyFont="1" applyBorder="1" applyAlignment="1"/>
    <xf numFmtId="49" fontId="61" fillId="0" borderId="56" xfId="434" applyNumberFormat="1" applyFont="1" applyFill="1" applyBorder="1" applyAlignment="1">
      <alignment horizontal="right" vertical="center"/>
    </xf>
    <xf numFmtId="49" fontId="61" fillId="0" borderId="40" xfId="434" applyNumberFormat="1" applyFont="1" applyFill="1" applyBorder="1" applyAlignment="1">
      <alignment horizontal="right" vertical="center"/>
    </xf>
    <xf numFmtId="49" fontId="61" fillId="0" borderId="0" xfId="434" applyNumberFormat="1" applyFont="1" applyFill="1" applyBorder="1" applyAlignment="1">
      <alignment horizontal="right" vertical="center"/>
    </xf>
    <xf numFmtId="49" fontId="61" fillId="0" borderId="0" xfId="434" applyNumberFormat="1" applyFont="1" applyFill="1" applyBorder="1" applyAlignment="1">
      <alignment horizontal="left" vertical="center"/>
    </xf>
    <xf numFmtId="1" fontId="87" fillId="0" borderId="0" xfId="434" applyNumberFormat="1" applyFont="1" applyFill="1" applyBorder="1" applyAlignment="1" applyProtection="1">
      <alignment vertical="center"/>
    </xf>
    <xf numFmtId="173" fontId="61" fillId="0" borderId="0" xfId="414" applyNumberFormat="1" applyFont="1" applyBorder="1" applyAlignment="1">
      <alignment vertical="center"/>
    </xf>
    <xf numFmtId="1" fontId="61" fillId="0" borderId="0" xfId="414" applyNumberFormat="1" applyFont="1" applyBorder="1" applyAlignment="1">
      <alignment vertical="center"/>
    </xf>
    <xf numFmtId="165" fontId="61" fillId="0" borderId="0" xfId="434" applyNumberFormat="1" applyFont="1" applyFill="1" applyBorder="1" applyAlignment="1" applyProtection="1">
      <alignment horizontal="left" vertical="center"/>
    </xf>
    <xf numFmtId="1" fontId="60" fillId="0" borderId="0" xfId="434" applyNumberFormat="1" applyFont="1" applyFill="1" applyBorder="1" applyAlignment="1" applyProtection="1">
      <alignment horizontal="right" vertical="center"/>
    </xf>
    <xf numFmtId="1" fontId="87" fillId="0" borderId="0" xfId="434" applyNumberFormat="1" applyFont="1" applyFill="1" applyBorder="1" applyAlignment="1" applyProtection="1">
      <alignment horizontal="right" vertical="center"/>
    </xf>
    <xf numFmtId="173" fontId="61" fillId="0" borderId="0" xfId="434" applyNumberFormat="1" applyFont="1" applyBorder="1" applyAlignment="1" applyProtection="1">
      <alignment horizontal="left" vertical="center"/>
      <protection locked="0"/>
    </xf>
    <xf numFmtId="173" fontId="61" fillId="0" borderId="0" xfId="434" applyNumberFormat="1" applyFont="1" applyAlignment="1">
      <alignment vertical="center"/>
    </xf>
    <xf numFmtId="173" fontId="61" fillId="0" borderId="0" xfId="434" applyNumberFormat="1" applyFont="1" applyBorder="1" applyAlignment="1">
      <alignment vertical="center"/>
    </xf>
    <xf numFmtId="173" fontId="61" fillId="0" borderId="0" xfId="434" applyNumberFormat="1" applyFont="1" applyBorder="1" applyAlignment="1">
      <alignment horizontal="center"/>
    </xf>
    <xf numFmtId="1" fontId="60" fillId="0" borderId="0" xfId="434" applyNumberFormat="1" applyFont="1" applyFill="1" applyBorder="1" applyAlignment="1" applyProtection="1">
      <alignment horizontal="center" vertical="center"/>
    </xf>
    <xf numFmtId="173" fontId="62" fillId="0" borderId="0" xfId="434" applyNumberFormat="1" applyFont="1" applyBorder="1" applyAlignment="1">
      <alignment vertical="center"/>
    </xf>
    <xf numFmtId="173" fontId="61" fillId="0" borderId="0" xfId="434" applyNumberFormat="1" applyFont="1"/>
    <xf numFmtId="173" fontId="61" fillId="0" borderId="0" xfId="434" applyNumberFormat="1" applyFont="1" applyBorder="1"/>
    <xf numFmtId="173" fontId="62" fillId="0" borderId="0" xfId="434" applyNumberFormat="1" applyFont="1" applyBorder="1" applyAlignment="1" applyProtection="1">
      <alignment horizontal="left" vertical="center"/>
      <protection locked="0"/>
    </xf>
    <xf numFmtId="0" fontId="61" fillId="0" borderId="0" xfId="414" applyNumberFormat="1" applyFont="1" applyFill="1" applyBorder="1" applyAlignment="1">
      <alignment vertical="center"/>
    </xf>
    <xf numFmtId="0" fontId="62" fillId="0" borderId="0" xfId="414" applyNumberFormat="1" applyFont="1" applyFill="1" applyBorder="1" applyAlignment="1">
      <alignment vertical="center"/>
    </xf>
    <xf numFmtId="0" fontId="62" fillId="0" borderId="0" xfId="434" applyNumberFormat="1" applyFont="1" applyFill="1" applyBorder="1" applyAlignment="1">
      <alignment horizontal="center" vertical="center"/>
    </xf>
    <xf numFmtId="0" fontId="87" fillId="0" borderId="0" xfId="434" applyNumberFormat="1" applyFont="1" applyFill="1" applyBorder="1" applyAlignment="1">
      <alignment vertical="center"/>
    </xf>
    <xf numFmtId="0" fontId="61" fillId="0" borderId="0" xfId="414" applyNumberFormat="1" applyFont="1" applyFill="1" applyBorder="1" applyAlignment="1">
      <alignment horizontal="center" vertical="center"/>
    </xf>
    <xf numFmtId="164" fontId="89" fillId="0" borderId="0" xfId="434" applyNumberFormat="1" applyFont="1" applyFill="1" applyBorder="1" applyAlignment="1">
      <alignment horizontal="left" vertical="center"/>
    </xf>
    <xf numFmtId="14" fontId="60" fillId="0" borderId="0" xfId="434" applyNumberFormat="1" applyFont="1" applyFill="1" applyBorder="1" applyAlignment="1">
      <alignment horizontal="left" vertical="center"/>
    </xf>
    <xf numFmtId="164" fontId="61" fillId="0" borderId="0" xfId="434" applyNumberFormat="1" applyFont="1" applyFill="1" applyBorder="1" applyAlignment="1">
      <alignment vertical="center"/>
    </xf>
    <xf numFmtId="14" fontId="61" fillId="0" borderId="0" xfId="434" applyNumberFormat="1" applyFont="1" applyFill="1" applyBorder="1" applyAlignment="1">
      <alignment vertical="center"/>
    </xf>
    <xf numFmtId="0" fontId="61" fillId="0" borderId="0" xfId="434" applyNumberFormat="1" applyFont="1" applyFill="1" applyBorder="1" applyAlignment="1">
      <alignment vertical="center"/>
    </xf>
    <xf numFmtId="173" fontId="61" fillId="0" borderId="46" xfId="429" applyNumberFormat="1" applyFont="1" applyFill="1" applyBorder="1" applyAlignment="1">
      <alignment vertical="center"/>
    </xf>
    <xf numFmtId="0" fontId="121" fillId="0" borderId="0" xfId="0" applyFont="1"/>
    <xf numFmtId="173" fontId="88" fillId="0" borderId="40" xfId="430" applyNumberFormat="1" applyFont="1" applyFill="1" applyBorder="1"/>
    <xf numFmtId="173" fontId="31" fillId="0" borderId="62" xfId="414" applyNumberFormat="1" applyFont="1" applyFill="1" applyBorder="1" applyAlignment="1">
      <alignment vertical="center" wrapText="1"/>
    </xf>
    <xf numFmtId="2" fontId="61" fillId="0" borderId="0" xfId="434" applyNumberFormat="1" applyFont="1" applyBorder="1" applyAlignment="1">
      <alignment vertical="center"/>
    </xf>
    <xf numFmtId="2" fontId="61" fillId="0" borderId="0" xfId="434" applyNumberFormat="1" applyFont="1" applyBorder="1" applyAlignment="1">
      <alignment horizontal="center"/>
    </xf>
    <xf numFmtId="1" fontId="61" fillId="0" borderId="69" xfId="429" applyNumberFormat="1" applyFont="1" applyFill="1" applyBorder="1" applyAlignment="1" applyProtection="1">
      <alignment horizontal="center" vertical="center"/>
    </xf>
    <xf numFmtId="1" fontId="61" fillId="0" borderId="74" xfId="429" applyNumberFormat="1" applyFont="1" applyFill="1" applyBorder="1" applyAlignment="1" applyProtection="1">
      <alignment horizontal="center" vertical="center"/>
    </xf>
    <xf numFmtId="1" fontId="61" fillId="31" borderId="74" xfId="429" applyNumberFormat="1" applyFont="1" applyFill="1" applyBorder="1" applyAlignment="1" applyProtection="1">
      <alignment horizontal="center" vertical="center"/>
    </xf>
    <xf numFmtId="1" fontId="61" fillId="0" borderId="74" xfId="437" applyNumberFormat="1" applyFont="1" applyFill="1" applyBorder="1" applyAlignment="1" applyProtection="1">
      <alignment horizontal="center" vertical="center"/>
    </xf>
    <xf numFmtId="1" fontId="99" fillId="31" borderId="74" xfId="437" applyNumberFormat="1" applyFont="1" applyFill="1" applyBorder="1" applyAlignment="1" applyProtection="1">
      <alignment horizontal="center" vertical="center"/>
    </xf>
    <xf numFmtId="1" fontId="61" fillId="0" borderId="74" xfId="414" applyNumberFormat="1" applyFont="1" applyFill="1" applyBorder="1" applyAlignment="1" applyProtection="1">
      <alignment horizontal="center" vertical="center"/>
    </xf>
    <xf numFmtId="1" fontId="62" fillId="32" borderId="76" xfId="429" applyNumberFormat="1" applyFont="1" applyFill="1" applyBorder="1" applyAlignment="1">
      <alignment horizontal="center" vertical="center"/>
    </xf>
    <xf numFmtId="1" fontId="62" fillId="32" borderId="68" xfId="429" applyNumberFormat="1" applyFont="1" applyFill="1" applyBorder="1" applyAlignment="1">
      <alignment horizontal="center" vertical="center"/>
    </xf>
    <xf numFmtId="1" fontId="61" fillId="0" borderId="46" xfId="429" applyNumberFormat="1" applyFont="1" applyFill="1" applyBorder="1" applyAlignment="1">
      <alignment horizontal="center" vertical="center"/>
    </xf>
    <xf numFmtId="1" fontId="62" fillId="32" borderId="77" xfId="429" applyNumberFormat="1" applyFont="1" applyFill="1" applyBorder="1" applyAlignment="1">
      <alignment horizontal="center" vertical="center"/>
    </xf>
    <xf numFmtId="1" fontId="62" fillId="0" borderId="78" xfId="429" applyNumberFormat="1" applyFont="1" applyFill="1" applyBorder="1" applyAlignment="1">
      <alignment horizontal="center" vertical="center"/>
    </xf>
    <xf numFmtId="1" fontId="61" fillId="0" borderId="70" xfId="429" applyNumberFormat="1" applyFont="1" applyFill="1" applyBorder="1" applyAlignment="1">
      <alignment horizontal="center" vertical="center"/>
    </xf>
    <xf numFmtId="1" fontId="99" fillId="0" borderId="74" xfId="414" applyNumberFormat="1" applyFont="1" applyBorder="1" applyAlignment="1">
      <alignment horizontal="center"/>
    </xf>
    <xf numFmtId="1" fontId="61" fillId="0" borderId="79" xfId="429" applyNumberFormat="1" applyFont="1" applyFill="1" applyBorder="1" applyAlignment="1">
      <alignment horizontal="center" vertical="center"/>
    </xf>
    <xf numFmtId="1" fontId="61" fillId="31" borderId="79" xfId="429" applyNumberFormat="1" applyFont="1" applyFill="1" applyBorder="1" applyAlignment="1">
      <alignment horizontal="center" vertical="center"/>
    </xf>
    <xf numFmtId="1" fontId="61" fillId="0" borderId="79" xfId="437" applyNumberFormat="1" applyFont="1" applyFill="1" applyBorder="1" applyAlignment="1">
      <alignment horizontal="center" vertical="center"/>
    </xf>
    <xf numFmtId="1" fontId="99" fillId="31" borderId="79" xfId="437" applyNumberFormat="1" applyFont="1" applyFill="1" applyBorder="1" applyAlignment="1">
      <alignment horizontal="center" vertical="center"/>
    </xf>
    <xf numFmtId="1" fontId="61" fillId="0" borderId="79" xfId="414" applyNumberFormat="1" applyFont="1" applyFill="1" applyBorder="1" applyAlignment="1">
      <alignment horizontal="center" vertical="center"/>
    </xf>
    <xf numFmtId="1" fontId="61" fillId="0" borderId="74" xfId="429" applyNumberFormat="1" applyFont="1" applyFill="1" applyBorder="1" applyAlignment="1">
      <alignment horizontal="center" vertical="center"/>
    </xf>
    <xf numFmtId="1" fontId="61" fillId="0" borderId="74" xfId="414" applyNumberFormat="1" applyFont="1" applyFill="1" applyBorder="1" applyAlignment="1">
      <alignment horizontal="center" vertical="center"/>
    </xf>
    <xf numFmtId="1" fontId="61" fillId="0" borderId="75" xfId="429" applyNumberFormat="1" applyFont="1" applyFill="1" applyBorder="1" applyAlignment="1">
      <alignment horizontal="center" vertical="center"/>
    </xf>
    <xf numFmtId="1" fontId="62" fillId="32" borderId="39" xfId="429" applyNumberFormat="1" applyFont="1" applyFill="1" applyBorder="1" applyAlignment="1">
      <alignment horizontal="center" vertical="center"/>
    </xf>
    <xf numFmtId="1" fontId="61" fillId="0" borderId="69" xfId="429" applyNumberFormat="1" applyFont="1" applyFill="1" applyBorder="1" applyAlignment="1">
      <alignment horizontal="center" vertical="center"/>
    </xf>
    <xf numFmtId="1" fontId="61" fillId="0" borderId="75" xfId="414" applyNumberFormat="1" applyFont="1" applyFill="1" applyBorder="1" applyAlignment="1">
      <alignment horizontal="center" vertical="center"/>
    </xf>
    <xf numFmtId="1" fontId="61" fillId="0" borderId="51" xfId="429" applyNumberFormat="1" applyFont="1" applyFill="1" applyBorder="1" applyAlignment="1">
      <alignment horizontal="center" vertical="center"/>
    </xf>
    <xf numFmtId="1" fontId="62" fillId="32" borderId="39" xfId="437" applyNumberFormat="1" applyFont="1" applyFill="1" applyBorder="1" applyAlignment="1">
      <alignment horizontal="center" vertical="center"/>
    </xf>
    <xf numFmtId="1" fontId="62" fillId="32" borderId="48" xfId="429" applyNumberFormat="1" applyFont="1" applyFill="1" applyBorder="1" applyAlignment="1">
      <alignment horizontal="center" vertical="center"/>
    </xf>
    <xf numFmtId="0" fontId="99" fillId="0" borderId="0" xfId="0" applyFont="1" applyAlignment="1">
      <alignment vertical="center"/>
    </xf>
    <xf numFmtId="0" fontId="61" fillId="0" borderId="69" xfId="429" applyNumberFormat="1" applyFont="1" applyFill="1" applyBorder="1" applyAlignment="1">
      <alignment vertical="center"/>
    </xf>
    <xf numFmtId="173" fontId="61" fillId="0" borderId="69" xfId="429" applyNumberFormat="1" applyFont="1" applyFill="1" applyBorder="1" applyAlignment="1">
      <alignment horizontal="center" vertical="center"/>
    </xf>
    <xf numFmtId="20" fontId="60" fillId="0" borderId="74" xfId="429" applyNumberFormat="1" applyFont="1" applyFill="1" applyBorder="1" applyAlignment="1">
      <alignment vertical="center"/>
    </xf>
    <xf numFmtId="0" fontId="61" fillId="0" borderId="74" xfId="429" applyNumberFormat="1" applyFont="1" applyFill="1" applyBorder="1" applyAlignment="1">
      <alignment horizontal="center" vertical="center"/>
    </xf>
    <xf numFmtId="0" fontId="61" fillId="0" borderId="74" xfId="429" applyNumberFormat="1" applyFont="1" applyFill="1" applyBorder="1" applyAlignment="1">
      <alignment vertical="center"/>
    </xf>
    <xf numFmtId="173" fontId="61" fillId="0" borderId="74" xfId="429" applyNumberFormat="1" applyFont="1" applyFill="1" applyBorder="1" applyAlignment="1">
      <alignment horizontal="center" vertical="center"/>
    </xf>
    <xf numFmtId="14" fontId="60" fillId="0" borderId="74" xfId="429" applyNumberFormat="1" applyFont="1" applyFill="1" applyBorder="1" applyAlignment="1">
      <alignment horizontal="left" vertical="center"/>
    </xf>
    <xf numFmtId="0" fontId="61" fillId="31" borderId="74" xfId="429" applyNumberFormat="1" applyFont="1" applyFill="1" applyBorder="1" applyAlignment="1">
      <alignment vertical="center"/>
    </xf>
    <xf numFmtId="173" fontId="61" fillId="31" borderId="74" xfId="429" applyNumberFormat="1" applyFont="1" applyFill="1" applyBorder="1" applyAlignment="1">
      <alignment horizontal="center" vertical="center"/>
    </xf>
    <xf numFmtId="14" fontId="60" fillId="31" borderId="74" xfId="414" applyNumberFormat="1" applyFont="1" applyFill="1" applyBorder="1" applyAlignment="1">
      <alignment horizontal="left" vertical="center"/>
    </xf>
    <xf numFmtId="0" fontId="61" fillId="0" borderId="74" xfId="437" applyNumberFormat="1" applyFont="1" applyFill="1" applyBorder="1" applyAlignment="1">
      <alignment vertical="center"/>
    </xf>
    <xf numFmtId="0" fontId="99" fillId="31" borderId="74" xfId="437" applyNumberFormat="1" applyFont="1" applyFill="1" applyBorder="1" applyAlignment="1">
      <alignment vertical="center"/>
    </xf>
    <xf numFmtId="173" fontId="99" fillId="31" borderId="74" xfId="429" applyNumberFormat="1" applyFont="1" applyFill="1" applyBorder="1" applyAlignment="1">
      <alignment horizontal="center" vertical="center"/>
    </xf>
    <xf numFmtId="0" fontId="61" fillId="0" borderId="74" xfId="414" applyNumberFormat="1" applyFont="1" applyFill="1" applyBorder="1" applyAlignment="1">
      <alignment vertical="center"/>
    </xf>
    <xf numFmtId="173" fontId="61" fillId="0" borderId="75" xfId="429" applyNumberFormat="1" applyFont="1" applyFill="1" applyBorder="1" applyAlignment="1">
      <alignment horizontal="center" vertical="center"/>
    </xf>
    <xf numFmtId="173" fontId="62" fillId="32" borderId="76" xfId="429" applyNumberFormat="1" applyFont="1" applyFill="1" applyBorder="1" applyAlignment="1">
      <alignment vertical="center"/>
    </xf>
    <xf numFmtId="173" fontId="62" fillId="32" borderId="76" xfId="429" applyNumberFormat="1" applyFont="1" applyFill="1" applyBorder="1" applyAlignment="1">
      <alignment horizontal="center" vertical="center"/>
    </xf>
    <xf numFmtId="173" fontId="61" fillId="0" borderId="69" xfId="429" applyNumberFormat="1" applyFont="1" applyFill="1" applyBorder="1" applyAlignment="1">
      <alignment vertical="center"/>
    </xf>
    <xf numFmtId="173" fontId="61" fillId="0" borderId="74" xfId="429" applyNumberFormat="1" applyFont="1" applyFill="1" applyBorder="1" applyAlignment="1">
      <alignment vertical="center"/>
    </xf>
    <xf numFmtId="173" fontId="61" fillId="0" borderId="74" xfId="414" applyNumberFormat="1" applyFont="1" applyFill="1" applyBorder="1" applyAlignment="1">
      <alignment vertical="center"/>
    </xf>
    <xf numFmtId="173" fontId="62" fillId="32" borderId="68" xfId="429" applyNumberFormat="1" applyFont="1" applyFill="1" applyBorder="1" applyAlignment="1">
      <alignment vertical="center"/>
    </xf>
    <xf numFmtId="173" fontId="62" fillId="32" borderId="68" xfId="429" applyNumberFormat="1" applyFont="1" applyFill="1" applyBorder="1" applyAlignment="1">
      <alignment horizontal="center" vertical="center"/>
    </xf>
    <xf numFmtId="14" fontId="86" fillId="32" borderId="76" xfId="429" applyNumberFormat="1" applyFont="1" applyFill="1" applyBorder="1" applyAlignment="1">
      <alignment vertical="center"/>
    </xf>
    <xf numFmtId="20" fontId="60" fillId="0" borderId="74" xfId="429" applyNumberFormat="1" applyFont="1" applyFill="1" applyBorder="1" applyAlignment="1">
      <alignment horizontal="left" vertical="center"/>
    </xf>
    <xf numFmtId="173" fontId="62" fillId="0" borderId="74" xfId="429" applyNumberFormat="1" applyFont="1" applyFill="1" applyBorder="1" applyAlignment="1">
      <alignment vertical="center"/>
    </xf>
    <xf numFmtId="173" fontId="61" fillId="0" borderId="75" xfId="414" applyNumberFormat="1" applyFont="1" applyFill="1" applyBorder="1" applyAlignment="1">
      <alignment vertical="center"/>
    </xf>
    <xf numFmtId="173" fontId="61" fillId="0" borderId="75" xfId="429" applyNumberFormat="1" applyFont="1" applyFill="1" applyBorder="1" applyAlignment="1">
      <alignment vertical="center"/>
    </xf>
    <xf numFmtId="14" fontId="59" fillId="32" borderId="76" xfId="429" applyNumberFormat="1" applyFont="1" applyFill="1" applyBorder="1" applyAlignment="1">
      <alignment horizontal="left" vertical="center"/>
    </xf>
    <xf numFmtId="14" fontId="60" fillId="0" borderId="74" xfId="414" applyNumberFormat="1" applyFont="1" applyFill="1" applyBorder="1" applyAlignment="1">
      <alignment horizontal="left" vertical="center"/>
    </xf>
    <xf numFmtId="173" fontId="61" fillId="0" borderId="46" xfId="429" applyNumberFormat="1" applyFont="1" applyFill="1" applyBorder="1" applyAlignment="1">
      <alignment horizontal="center" vertical="center"/>
    </xf>
    <xf numFmtId="14" fontId="60" fillId="0" borderId="46" xfId="429" applyNumberFormat="1" applyFont="1" applyFill="1" applyBorder="1" applyAlignment="1">
      <alignment horizontal="left" vertical="center"/>
    </xf>
    <xf numFmtId="14" fontId="89" fillId="32" borderId="76" xfId="429" applyNumberFormat="1" applyFont="1" applyFill="1" applyBorder="1" applyAlignment="1">
      <alignment vertical="center"/>
    </xf>
    <xf numFmtId="14" fontId="60" fillId="31" borderId="74" xfId="429" applyNumberFormat="1" applyFont="1" applyFill="1" applyBorder="1" applyAlignment="1">
      <alignment horizontal="left" vertical="center"/>
    </xf>
    <xf numFmtId="14" fontId="59" fillId="32" borderId="76" xfId="429" applyNumberFormat="1" applyFont="1" applyFill="1" applyBorder="1" applyAlignment="1">
      <alignment vertical="center"/>
    </xf>
    <xf numFmtId="0" fontId="61" fillId="32" borderId="77" xfId="429" applyNumberFormat="1" applyFont="1" applyFill="1" applyBorder="1" applyAlignment="1">
      <alignment vertical="center"/>
    </xf>
    <xf numFmtId="173" fontId="62" fillId="32" borderId="77" xfId="429" applyNumberFormat="1" applyFont="1" applyFill="1" applyBorder="1" applyAlignment="1">
      <alignment vertical="center"/>
    </xf>
    <xf numFmtId="14" fontId="59" fillId="32" borderId="77" xfId="429" applyNumberFormat="1" applyFont="1" applyFill="1" applyBorder="1" applyAlignment="1">
      <alignment horizontal="left" vertical="center"/>
    </xf>
    <xf numFmtId="0" fontId="61" fillId="0" borderId="78" xfId="429" applyNumberFormat="1" applyFont="1" applyFill="1" applyBorder="1" applyAlignment="1">
      <alignment vertical="center"/>
    </xf>
    <xf numFmtId="173" fontId="62" fillId="0" borderId="78" xfId="429" applyNumberFormat="1" applyFont="1" applyFill="1" applyBorder="1" applyAlignment="1">
      <alignment vertical="center"/>
    </xf>
    <xf numFmtId="165" fontId="62" fillId="0" borderId="78" xfId="429" applyNumberFormat="1" applyFont="1" applyFill="1" applyBorder="1" applyAlignment="1">
      <alignment vertical="center"/>
    </xf>
    <xf numFmtId="173" fontId="61" fillId="0" borderId="41" xfId="434" applyNumberFormat="1" applyFont="1" applyFill="1" applyBorder="1" applyAlignment="1">
      <alignment horizontal="left" vertical="center"/>
    </xf>
    <xf numFmtId="165" fontId="61" fillId="0" borderId="41" xfId="434" applyNumberFormat="1" applyFont="1" applyFill="1" applyBorder="1" applyAlignment="1">
      <alignment horizontal="right" vertical="center"/>
    </xf>
    <xf numFmtId="1" fontId="61" fillId="0" borderId="41" xfId="434" applyNumberFormat="1" applyFont="1" applyFill="1" applyBorder="1" applyAlignment="1">
      <alignment vertical="center"/>
    </xf>
    <xf numFmtId="1" fontId="61" fillId="0" borderId="41" xfId="434" applyNumberFormat="1" applyFont="1" applyFill="1" applyBorder="1" applyAlignment="1">
      <alignment horizontal="center" vertical="center"/>
    </xf>
    <xf numFmtId="49" fontId="62" fillId="0" borderId="54" xfId="434" applyNumberFormat="1" applyFont="1" applyFill="1" applyBorder="1" applyAlignment="1" applyProtection="1">
      <alignment horizontal="center" vertical="center"/>
      <protection locked="0"/>
    </xf>
    <xf numFmtId="173" fontId="61" fillId="0" borderId="48" xfId="434" applyNumberFormat="1" applyFont="1" applyFill="1" applyBorder="1" applyAlignment="1">
      <alignment vertical="center"/>
    </xf>
    <xf numFmtId="173" fontId="61" fillId="0" borderId="81" xfId="434" applyNumberFormat="1" applyFont="1" applyFill="1" applyBorder="1" applyAlignment="1">
      <alignment vertical="center"/>
    </xf>
    <xf numFmtId="173" fontId="61" fillId="0" borderId="82" xfId="434" applyNumberFormat="1" applyFont="1" applyFill="1" applyBorder="1" applyAlignment="1">
      <alignment horizontal="left" vertical="center"/>
    </xf>
    <xf numFmtId="165" fontId="61" fillId="0" borderId="82" xfId="434" applyNumberFormat="1" applyFont="1" applyFill="1" applyBorder="1" applyAlignment="1">
      <alignment horizontal="right" vertical="center"/>
    </xf>
    <xf numFmtId="165" fontId="61" fillId="0" borderId="82" xfId="434" applyNumberFormat="1" applyFont="1" applyFill="1" applyBorder="1" applyAlignment="1">
      <alignment vertical="center"/>
    </xf>
    <xf numFmtId="1" fontId="61" fillId="0" borderId="82" xfId="434" applyNumberFormat="1" applyFont="1" applyFill="1" applyBorder="1" applyAlignment="1">
      <alignment vertical="center"/>
    </xf>
    <xf numFmtId="49" fontId="62" fillId="0" borderId="83" xfId="434" applyNumberFormat="1" applyFont="1" applyFill="1" applyBorder="1" applyAlignment="1" applyProtection="1">
      <alignment horizontal="center" vertical="center"/>
      <protection locked="0"/>
    </xf>
    <xf numFmtId="173" fontId="61" fillId="0" borderId="84" xfId="434" applyNumberFormat="1" applyFont="1" applyFill="1" applyBorder="1" applyAlignment="1">
      <alignment vertical="center"/>
    </xf>
    <xf numFmtId="173" fontId="106" fillId="0" borderId="46" xfId="0" applyNumberFormat="1" applyFont="1" applyBorder="1" applyAlignment="1">
      <alignment horizontal="left"/>
    </xf>
    <xf numFmtId="173" fontId="61" fillId="0" borderId="46" xfId="414" applyNumberFormat="1" applyFont="1" applyFill="1" applyBorder="1" applyAlignment="1">
      <alignment horizontal="left" vertical="center"/>
    </xf>
    <xf numFmtId="0" fontId="127" fillId="0" borderId="0" xfId="0" applyFont="1"/>
    <xf numFmtId="1" fontId="99" fillId="0" borderId="0" xfId="0" applyNumberFormat="1" applyFont="1" applyFill="1"/>
    <xf numFmtId="173" fontId="61" fillId="0" borderId="46" xfId="414" applyNumberFormat="1" applyFont="1" applyFill="1" applyBorder="1" applyAlignment="1">
      <alignment horizontal="left" vertical="top"/>
    </xf>
    <xf numFmtId="173" fontId="99" fillId="0" borderId="46" xfId="414" applyNumberFormat="1" applyFont="1" applyBorder="1" applyAlignment="1">
      <alignment horizontal="left" vertical="top"/>
    </xf>
    <xf numFmtId="0" fontId="128" fillId="0" borderId="0" xfId="0" applyFont="1"/>
    <xf numFmtId="1" fontId="0" fillId="0" borderId="0" xfId="0" applyNumberFormat="1"/>
    <xf numFmtId="1" fontId="99" fillId="0" borderId="0" xfId="0" applyNumberFormat="1" applyFont="1"/>
    <xf numFmtId="9" fontId="117" fillId="0" borderId="0" xfId="0" applyNumberFormat="1" applyFont="1"/>
    <xf numFmtId="173" fontId="91" fillId="0" borderId="0" xfId="435" applyNumberFormat="1" applyFont="1"/>
    <xf numFmtId="173" fontId="61" fillId="0" borderId="52" xfId="434" applyNumberFormat="1" applyFont="1" applyFill="1" applyBorder="1" applyAlignment="1">
      <alignment vertical="center"/>
    </xf>
    <xf numFmtId="0" fontId="130" fillId="0" borderId="0" xfId="0" applyFont="1"/>
    <xf numFmtId="173" fontId="61" fillId="0" borderId="46" xfId="414" applyNumberFormat="1" applyFont="1" applyFill="1" applyBorder="1" applyAlignment="1">
      <alignment vertical="top"/>
    </xf>
    <xf numFmtId="0" fontId="99" fillId="0" borderId="0" xfId="0" applyFont="1"/>
    <xf numFmtId="0" fontId="117" fillId="34" borderId="0" xfId="0" applyFont="1" applyFill="1"/>
    <xf numFmtId="0" fontId="99" fillId="31" borderId="0" xfId="0" applyFont="1" applyFill="1" applyBorder="1"/>
    <xf numFmtId="1" fontId="85" fillId="41" borderId="0" xfId="0" applyNumberFormat="1" applyFont="1" applyFill="1" applyBorder="1" applyAlignment="1" applyProtection="1">
      <alignment horizontal="center" vertical="center"/>
      <protection locked="0"/>
    </xf>
    <xf numFmtId="1" fontId="85" fillId="41" borderId="0" xfId="0" applyNumberFormat="1" applyFont="1" applyFill="1" applyBorder="1" applyAlignment="1">
      <alignment horizontal="center" vertical="center"/>
    </xf>
    <xf numFmtId="173" fontId="85" fillId="41" borderId="0" xfId="0" applyNumberFormat="1" applyFont="1" applyFill="1" applyBorder="1" applyAlignment="1">
      <alignment horizontal="center" vertical="center"/>
    </xf>
    <xf numFmtId="1" fontId="122" fillId="41" borderId="0" xfId="0" applyNumberFormat="1" applyFont="1" applyFill="1" applyBorder="1" applyAlignment="1" applyProtection="1">
      <alignment horizontal="center" vertical="center"/>
      <protection locked="0"/>
    </xf>
    <xf numFmtId="1" fontId="124" fillId="41" borderId="0" xfId="0" applyNumberFormat="1" applyFont="1" applyFill="1" applyBorder="1" applyAlignment="1" applyProtection="1">
      <alignment horizontal="center" vertical="center"/>
      <protection locked="0"/>
    </xf>
    <xf numFmtId="1" fontId="123" fillId="41" borderId="0" xfId="0" applyNumberFormat="1" applyFont="1" applyFill="1" applyBorder="1" applyAlignment="1" applyProtection="1">
      <alignment horizontal="center" vertical="center"/>
      <protection locked="0"/>
    </xf>
    <xf numFmtId="0" fontId="85" fillId="41" borderId="0" xfId="0" applyFont="1" applyFill="1" applyBorder="1" applyAlignment="1">
      <alignment horizontal="center" vertical="center"/>
    </xf>
    <xf numFmtId="1" fontId="124" fillId="41" borderId="0" xfId="0" applyNumberFormat="1" applyFont="1" applyFill="1" applyBorder="1" applyAlignment="1">
      <alignment horizontal="center" vertical="center"/>
    </xf>
    <xf numFmtId="0" fontId="121" fillId="31" borderId="0" xfId="0" applyFont="1" applyFill="1" applyBorder="1"/>
    <xf numFmtId="0" fontId="130" fillId="31" borderId="0" xfId="0" applyFont="1" applyFill="1" applyBorder="1"/>
    <xf numFmtId="164" fontId="121" fillId="0" borderId="0" xfId="0" applyNumberFormat="1" applyFont="1" applyAlignment="1">
      <alignment vertical="center"/>
    </xf>
    <xf numFmtId="0" fontId="99" fillId="31" borderId="0" xfId="0" applyNumberFormat="1" applyFont="1" applyFill="1" applyBorder="1"/>
    <xf numFmtId="20" fontId="8" fillId="38" borderId="23" xfId="431" applyNumberFormat="1" applyFont="1" applyFill="1" applyBorder="1" applyAlignment="1">
      <alignment horizontal="center" vertical="center"/>
    </xf>
    <xf numFmtId="20" fontId="9" fillId="47" borderId="22" xfId="431" applyNumberFormat="1" applyFont="1" applyFill="1" applyBorder="1" applyAlignment="1">
      <alignment horizontal="center" vertical="center"/>
    </xf>
    <xf numFmtId="1" fontId="121" fillId="0" borderId="0" xfId="0" applyNumberFormat="1" applyFont="1" applyAlignment="1">
      <alignment horizontal="right"/>
    </xf>
    <xf numFmtId="1" fontId="133" fillId="0" borderId="0" xfId="0" applyNumberFormat="1" applyFont="1"/>
    <xf numFmtId="0" fontId="134" fillId="0" borderId="0" xfId="0" applyFont="1"/>
    <xf numFmtId="1" fontId="62" fillId="0" borderId="41" xfId="434" applyNumberFormat="1" applyFont="1" applyFill="1" applyBorder="1" applyAlignment="1" applyProtection="1">
      <alignment horizontal="center" vertical="center"/>
    </xf>
    <xf numFmtId="1" fontId="62" fillId="0" borderId="82" xfId="434" applyNumberFormat="1" applyFont="1" applyFill="1" applyBorder="1" applyAlignment="1" applyProtection="1">
      <alignment horizontal="center" vertical="center"/>
    </xf>
    <xf numFmtId="49" fontId="61" fillId="0" borderId="14" xfId="434" applyNumberFormat="1" applyFont="1" applyFill="1" applyBorder="1" applyAlignment="1" applyProtection="1">
      <alignment vertical="center"/>
    </xf>
    <xf numFmtId="49" fontId="61" fillId="0" borderId="30" xfId="434" applyNumberFormat="1" applyFont="1" applyFill="1" applyBorder="1" applyAlignment="1" applyProtection="1">
      <alignment vertical="center"/>
    </xf>
    <xf numFmtId="0" fontId="83" fillId="0" borderId="0" xfId="414" applyNumberFormat="1" applyFont="1" applyFill="1" applyBorder="1" applyAlignment="1">
      <alignment vertical="top"/>
    </xf>
    <xf numFmtId="173" fontId="126" fillId="0" borderId="0" xfId="375" applyNumberFormat="1" applyFont="1"/>
    <xf numFmtId="0" fontId="109" fillId="36" borderId="30" xfId="375" applyNumberFormat="1" applyFont="1" applyFill="1" applyBorder="1" applyAlignment="1">
      <alignment horizontal="left" vertical="center"/>
    </xf>
    <xf numFmtId="0" fontId="109" fillId="49" borderId="30" xfId="375" applyNumberFormat="1" applyFont="1" applyFill="1" applyBorder="1" applyAlignment="1">
      <alignment horizontal="left" vertical="center"/>
    </xf>
    <xf numFmtId="0" fontId="109" fillId="49" borderId="30" xfId="375" applyNumberFormat="1" applyFont="1" applyFill="1" applyBorder="1" applyAlignment="1">
      <alignment horizontal="center" vertical="center"/>
    </xf>
    <xf numFmtId="1" fontId="132" fillId="0" borderId="0" xfId="0" applyNumberFormat="1" applyFont="1"/>
    <xf numFmtId="20" fontId="132" fillId="0" borderId="0" xfId="0" applyNumberFormat="1" applyFont="1"/>
    <xf numFmtId="1" fontId="2" fillId="0" borderId="77" xfId="428" applyNumberFormat="1" applyFont="1" applyFill="1" applyBorder="1" applyAlignment="1">
      <alignment horizontal="center" vertical="center"/>
    </xf>
    <xf numFmtId="1" fontId="2" fillId="0" borderId="74" xfId="428" applyNumberFormat="1" applyFont="1" applyFill="1" applyBorder="1" applyAlignment="1">
      <alignment horizontal="center" vertical="center"/>
    </xf>
    <xf numFmtId="173" fontId="61" fillId="31" borderId="74" xfId="429" applyNumberFormat="1" applyFont="1" applyFill="1" applyBorder="1" applyAlignment="1">
      <alignment vertical="center"/>
    </xf>
    <xf numFmtId="20" fontId="60" fillId="31" borderId="74" xfId="429" applyNumberFormat="1" applyFont="1" applyFill="1" applyBorder="1" applyAlignment="1">
      <alignment vertical="center"/>
    </xf>
    <xf numFmtId="173" fontId="61" fillId="0" borderId="78" xfId="429" applyNumberFormat="1" applyFont="1" applyFill="1" applyBorder="1" applyAlignment="1">
      <alignment vertical="center"/>
    </xf>
    <xf numFmtId="173" fontId="61" fillId="0" borderId="78" xfId="429" applyNumberFormat="1" applyFont="1" applyFill="1" applyBorder="1" applyAlignment="1">
      <alignment horizontal="center" vertical="center"/>
    </xf>
    <xf numFmtId="1" fontId="61" fillId="0" borderId="78" xfId="414" applyNumberFormat="1" applyFont="1" applyFill="1" applyBorder="1" applyAlignment="1">
      <alignment horizontal="center" vertical="center"/>
    </xf>
    <xf numFmtId="0" fontId="138" fillId="0" borderId="0" xfId="0" applyFont="1"/>
    <xf numFmtId="0" fontId="2" fillId="0" borderId="0" xfId="430" applyFont="1" applyAlignment="1">
      <alignment vertical="center"/>
    </xf>
    <xf numFmtId="0" fontId="140" fillId="0" borderId="0" xfId="0" applyFont="1" applyAlignment="1">
      <alignment vertical="center"/>
    </xf>
    <xf numFmtId="173" fontId="61" fillId="31" borderId="75" xfId="414" applyNumberFormat="1" applyFont="1" applyFill="1" applyBorder="1" applyAlignment="1">
      <alignment vertical="center"/>
    </xf>
    <xf numFmtId="173" fontId="61" fillId="31" borderId="75" xfId="429" applyNumberFormat="1" applyFont="1" applyFill="1" applyBorder="1" applyAlignment="1">
      <alignment horizontal="center" vertical="center"/>
    </xf>
    <xf numFmtId="20" fontId="60" fillId="31" borderId="75" xfId="429" applyNumberFormat="1" applyFont="1" applyFill="1" applyBorder="1" applyAlignment="1">
      <alignment vertical="center"/>
    </xf>
    <xf numFmtId="0" fontId="117" fillId="0" borderId="0" xfId="0" applyFont="1" applyProtection="1">
      <protection locked="0"/>
    </xf>
    <xf numFmtId="0" fontId="23" fillId="0" borderId="0" xfId="341" applyAlignment="1" applyProtection="1">
      <protection locked="0"/>
    </xf>
    <xf numFmtId="0" fontId="117" fillId="0" borderId="0" xfId="0" quotePrefix="1" applyFont="1" applyProtection="1">
      <protection locked="0"/>
    </xf>
    <xf numFmtId="0" fontId="94" fillId="0" borderId="0" xfId="341" applyFont="1" applyAlignment="1" applyProtection="1">
      <protection locked="0"/>
    </xf>
    <xf numFmtId="173" fontId="61" fillId="0" borderId="57" xfId="429" applyNumberFormat="1" applyFont="1" applyFill="1" applyBorder="1" applyAlignment="1">
      <alignment horizontal="center" vertical="center"/>
    </xf>
    <xf numFmtId="173" fontId="61" fillId="0" borderId="64" xfId="429" applyNumberFormat="1" applyFont="1" applyFill="1" applyBorder="1" applyAlignment="1">
      <alignment horizontal="center" vertical="center"/>
    </xf>
    <xf numFmtId="173" fontId="61" fillId="0" borderId="64" xfId="414" applyNumberFormat="1" applyFont="1" applyFill="1" applyBorder="1" applyAlignment="1">
      <alignment horizontal="center" vertical="center"/>
    </xf>
    <xf numFmtId="173" fontId="61" fillId="0" borderId="56" xfId="429" applyNumberFormat="1" applyFont="1" applyFill="1" applyBorder="1" applyAlignment="1">
      <alignment horizontal="center" vertical="center"/>
    </xf>
    <xf numFmtId="173" fontId="62" fillId="32" borderId="40" xfId="429" applyNumberFormat="1" applyFont="1" applyFill="1" applyBorder="1" applyAlignment="1">
      <alignment horizontal="center" vertical="center"/>
    </xf>
    <xf numFmtId="173" fontId="62" fillId="32" borderId="58" xfId="414" applyNumberFormat="1" applyFont="1" applyFill="1" applyBorder="1" applyAlignment="1">
      <alignment horizontal="center" vertical="center"/>
    </xf>
    <xf numFmtId="173" fontId="61" fillId="0" borderId="56" xfId="414" applyNumberFormat="1" applyFont="1" applyFill="1" applyBorder="1" applyAlignment="1">
      <alignment horizontal="center" vertical="center"/>
    </xf>
    <xf numFmtId="173" fontId="61" fillId="0" borderId="50" xfId="429" applyNumberFormat="1" applyFont="1" applyFill="1" applyBorder="1" applyAlignment="1">
      <alignment horizontal="center" vertical="center"/>
    </xf>
    <xf numFmtId="173" fontId="62" fillId="32" borderId="52" xfId="429" applyNumberFormat="1" applyFont="1" applyFill="1" applyBorder="1" applyAlignment="1">
      <alignment vertical="center"/>
    </xf>
    <xf numFmtId="173" fontId="62" fillId="0" borderId="95" xfId="429" applyNumberFormat="1" applyFont="1" applyFill="1" applyBorder="1" applyAlignment="1">
      <alignment vertical="center"/>
    </xf>
    <xf numFmtId="0" fontId="99" fillId="0" borderId="74" xfId="414" applyNumberFormat="1" applyFont="1" applyBorder="1" applyAlignment="1">
      <alignment horizontal="center"/>
    </xf>
    <xf numFmtId="173" fontId="9" fillId="0" borderId="46" xfId="414" applyNumberFormat="1" applyFont="1" applyFill="1" applyBorder="1" applyAlignment="1">
      <alignment horizontal="center" vertical="center"/>
    </xf>
    <xf numFmtId="0" fontId="129" fillId="0" borderId="0" xfId="0" applyFont="1"/>
    <xf numFmtId="165" fontId="53" fillId="0" borderId="0" xfId="430" applyNumberFormat="1" applyFont="1"/>
    <xf numFmtId="1" fontId="51" fillId="0" borderId="13" xfId="0" quotePrefix="1" applyNumberFormat="1" applyFont="1" applyFill="1" applyBorder="1" applyAlignment="1">
      <alignment horizontal="right" vertical="center"/>
    </xf>
    <xf numFmtId="0" fontId="99" fillId="0" borderId="0" xfId="0" applyFont="1" applyBorder="1"/>
    <xf numFmtId="0" fontId="99" fillId="0" borderId="0" xfId="0" applyFont="1" applyFill="1" applyBorder="1"/>
    <xf numFmtId="1" fontId="103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23" fillId="0" borderId="0" xfId="0" applyNumberFormat="1" applyFont="1" applyFill="1" applyBorder="1" applyAlignment="1" applyProtection="1">
      <alignment horizontal="center" vertical="center"/>
      <protection locked="0"/>
    </xf>
    <xf numFmtId="0" fontId="144" fillId="51" borderId="94" xfId="0" applyNumberFormat="1" applyFont="1" applyFill="1" applyBorder="1" applyAlignment="1">
      <alignment horizontal="center" vertical="center" wrapText="1"/>
    </xf>
    <xf numFmtId="0" fontId="145" fillId="51" borderId="40" xfId="0" applyNumberFormat="1" applyFont="1" applyFill="1" applyBorder="1" applyAlignment="1">
      <alignment horizontal="center" vertical="center" wrapText="1"/>
    </xf>
    <xf numFmtId="0" fontId="33" fillId="43" borderId="10" xfId="0" applyFont="1" applyFill="1" applyBorder="1" applyAlignment="1">
      <alignment horizontal="center" vertical="center"/>
    </xf>
    <xf numFmtId="0" fontId="32" fillId="43" borderId="10" xfId="0" applyFont="1" applyFill="1" applyBorder="1" applyAlignment="1">
      <alignment horizontal="center" vertical="center"/>
    </xf>
    <xf numFmtId="0" fontId="93" fillId="0" borderId="0" xfId="341" applyFont="1" applyAlignment="1" applyProtection="1">
      <alignment horizontal="left"/>
    </xf>
    <xf numFmtId="1" fontId="61" fillId="31" borderId="74" xfId="414" applyNumberFormat="1" applyFont="1" applyFill="1" applyBorder="1" applyAlignment="1">
      <alignment horizontal="center" vertical="center"/>
    </xf>
    <xf numFmtId="1" fontId="2" fillId="0" borderId="69" xfId="271" applyNumberFormat="1" applyFont="1" applyFill="1" applyBorder="1" applyAlignment="1">
      <alignment horizontal="center" vertical="center"/>
    </xf>
    <xf numFmtId="173" fontId="61" fillId="0" borderId="51" xfId="429" applyNumberFormat="1" applyFont="1" applyFill="1" applyBorder="1" applyAlignment="1">
      <alignment vertical="center"/>
    </xf>
    <xf numFmtId="0" fontId="147" fillId="0" borderId="0" xfId="428" applyFont="1" applyBorder="1" applyAlignment="1">
      <alignment vertical="center"/>
    </xf>
    <xf numFmtId="0" fontId="148" fillId="0" borderId="0" xfId="428" applyFont="1" applyBorder="1" applyAlignment="1">
      <alignment vertical="center"/>
    </xf>
    <xf numFmtId="0" fontId="149" fillId="0" borderId="0" xfId="428" applyFont="1" applyBorder="1" applyAlignment="1">
      <alignment vertical="center"/>
    </xf>
    <xf numFmtId="0" fontId="150" fillId="0" borderId="0" xfId="428" applyFont="1" applyBorder="1" applyAlignment="1">
      <alignment vertical="center"/>
    </xf>
    <xf numFmtId="0" fontId="62" fillId="0" borderId="0" xfId="428" applyFont="1" applyAlignment="1">
      <alignment vertical="center"/>
    </xf>
    <xf numFmtId="0" fontId="61" fillId="0" borderId="0" xfId="0" applyFont="1" applyAlignment="1">
      <alignment vertical="center"/>
    </xf>
    <xf numFmtId="0" fontId="152" fillId="0" borderId="0" xfId="428" applyFont="1" applyBorder="1" applyAlignment="1">
      <alignment vertical="center"/>
    </xf>
    <xf numFmtId="169" fontId="152" fillId="0" borderId="0" xfId="428" applyNumberFormat="1" applyFont="1" applyBorder="1" applyAlignment="1">
      <alignment horizontal="left" vertical="center"/>
    </xf>
    <xf numFmtId="174" fontId="152" fillId="0" borderId="0" xfId="428" applyNumberFormat="1" applyFont="1" applyBorder="1" applyAlignment="1">
      <alignment horizontal="left" vertical="center"/>
    </xf>
    <xf numFmtId="0" fontId="153" fillId="0" borderId="0" xfId="428" applyFont="1" applyBorder="1" applyAlignment="1">
      <alignment vertical="center"/>
    </xf>
    <xf numFmtId="0" fontId="153" fillId="0" borderId="0" xfId="428" applyFont="1" applyBorder="1" applyAlignment="1">
      <alignment horizontal="right" vertical="center"/>
    </xf>
    <xf numFmtId="0" fontId="9" fillId="0" borderId="0" xfId="428" applyFont="1" applyBorder="1" applyAlignment="1">
      <alignment horizontal="right" vertical="center"/>
    </xf>
    <xf numFmtId="15" fontId="9" fillId="0" borderId="0" xfId="428" applyNumberFormat="1" applyFont="1" applyBorder="1" applyAlignment="1">
      <alignment vertical="center"/>
    </xf>
    <xf numFmtId="175" fontId="153" fillId="0" borderId="0" xfId="428" applyNumberFormat="1" applyFont="1" applyBorder="1" applyAlignment="1">
      <alignment horizontal="left"/>
    </xf>
    <xf numFmtId="0" fontId="10" fillId="0" borderId="0" xfId="428" applyFont="1" applyBorder="1" applyAlignment="1">
      <alignment vertical="center"/>
    </xf>
    <xf numFmtId="0" fontId="153" fillId="0" borderId="0" xfId="428" applyFont="1" applyBorder="1" applyAlignment="1">
      <alignment horizontal="left" vertical="center"/>
    </xf>
    <xf numFmtId="0" fontId="153" fillId="0" borderId="0" xfId="428" applyFont="1" applyFill="1" applyBorder="1" applyAlignment="1">
      <alignment vertical="center"/>
    </xf>
    <xf numFmtId="15" fontId="10" fillId="0" borderId="0" xfId="428" applyNumberFormat="1" applyFont="1" applyBorder="1" applyAlignment="1">
      <alignment horizontal="left" vertical="center"/>
    </xf>
    <xf numFmtId="14" fontId="153" fillId="0" borderId="0" xfId="428" applyNumberFormat="1" applyFont="1" applyAlignment="1">
      <alignment vertical="center"/>
    </xf>
    <xf numFmtId="14" fontId="153" fillId="0" borderId="0" xfId="428" applyNumberFormat="1" applyFont="1" applyFill="1" applyAlignment="1">
      <alignment vertical="center"/>
    </xf>
    <xf numFmtId="0" fontId="61" fillId="0" borderId="0" xfId="0" applyFont="1" applyBorder="1" applyAlignment="1">
      <alignment vertical="center"/>
    </xf>
    <xf numFmtId="20" fontId="89" fillId="0" borderId="0" xfId="436" applyNumberFormat="1" applyFont="1" applyFill="1" applyBorder="1" applyAlignment="1">
      <alignment horizontal="center" textRotation="90"/>
    </xf>
    <xf numFmtId="0" fontId="61" fillId="0" borderId="0" xfId="436" applyFont="1" applyFill="1" applyBorder="1" applyAlignment="1">
      <alignment horizontal="right" vertical="center"/>
    </xf>
    <xf numFmtId="0" fontId="61" fillId="0" borderId="0" xfId="436" applyFont="1" applyFill="1" applyBorder="1">
      <alignment vertical="center"/>
    </xf>
    <xf numFmtId="0" fontId="61" fillId="0" borderId="0" xfId="436" applyFont="1" applyFill="1" applyBorder="1" applyAlignment="1">
      <alignment horizontal="left" vertical="center"/>
    </xf>
    <xf numFmtId="0" fontId="61" fillId="0" borderId="114" xfId="428" applyFont="1" applyFill="1" applyBorder="1" applyAlignment="1">
      <alignment horizontal="center" vertical="center"/>
    </xf>
    <xf numFmtId="0" fontId="61" fillId="0" borderId="116" xfId="428" applyFont="1" applyFill="1" applyBorder="1" applyAlignment="1">
      <alignment vertical="center"/>
    </xf>
    <xf numFmtId="0" fontId="61" fillId="0" borderId="115" xfId="428" applyFont="1" applyFill="1" applyBorder="1" applyAlignment="1">
      <alignment horizontal="center" vertical="center"/>
    </xf>
    <xf numFmtId="0" fontId="2" fillId="0" borderId="114" xfId="428" applyFont="1" applyFill="1" applyBorder="1" applyAlignment="1">
      <alignment horizontal="center" vertical="center"/>
    </xf>
    <xf numFmtId="1" fontId="2" fillId="0" borderId="116" xfId="432" applyNumberFormat="1" applyFont="1" applyFill="1" applyBorder="1" applyAlignment="1" applyProtection="1">
      <alignment horizontal="center"/>
      <protection locked="0"/>
    </xf>
    <xf numFmtId="14" fontId="158" fillId="0" borderId="116" xfId="428" applyNumberFormat="1" applyFont="1" applyFill="1" applyBorder="1" applyAlignment="1">
      <alignment vertical="center"/>
    </xf>
    <xf numFmtId="14" fontId="158" fillId="0" borderId="116" xfId="428" applyNumberFormat="1" applyFont="1" applyFill="1" applyBorder="1" applyAlignment="1">
      <alignment horizontal="left" vertical="center"/>
    </xf>
    <xf numFmtId="1" fontId="61" fillId="0" borderId="0" xfId="436" applyNumberFormat="1" applyFont="1" applyFill="1" applyBorder="1">
      <alignment vertical="center"/>
    </xf>
    <xf numFmtId="0" fontId="61" fillId="0" borderId="0" xfId="0" applyFont="1" applyFill="1" applyBorder="1" applyAlignment="1">
      <alignment vertical="center"/>
    </xf>
    <xf numFmtId="0" fontId="61" fillId="0" borderId="119" xfId="428" applyFont="1" applyFill="1" applyBorder="1" applyAlignment="1">
      <alignment horizontal="center" vertical="center"/>
    </xf>
    <xf numFmtId="0" fontId="61" fillId="0" borderId="121" xfId="428" applyFont="1" applyFill="1" applyBorder="1" applyAlignment="1">
      <alignment vertical="center"/>
    </xf>
    <xf numFmtId="0" fontId="7" fillId="0" borderId="91" xfId="436" applyFont="1" applyFill="1" applyBorder="1" applyAlignment="1">
      <alignment horizontal="center" vertical="center"/>
    </xf>
    <xf numFmtId="0" fontId="2" fillId="0" borderId="119" xfId="428" applyFont="1" applyFill="1" applyBorder="1" applyAlignment="1">
      <alignment horizontal="center" vertical="center"/>
    </xf>
    <xf numFmtId="14" fontId="157" fillId="0" borderId="91" xfId="428" applyNumberFormat="1" applyFont="1" applyFill="1" applyBorder="1" applyAlignment="1">
      <alignment horizontal="left" vertical="center"/>
    </xf>
    <xf numFmtId="0" fontId="158" fillId="0" borderId="121" xfId="0" applyFont="1" applyFill="1" applyBorder="1" applyAlignment="1"/>
    <xf numFmtId="14" fontId="158" fillId="0" borderId="121" xfId="428" applyNumberFormat="1" applyFont="1" applyFill="1" applyBorder="1" applyAlignment="1">
      <alignment horizontal="left" vertical="center"/>
    </xf>
    <xf numFmtId="1" fontId="61" fillId="0" borderId="0" xfId="436" applyNumberFormat="1" applyFont="1" applyFill="1" applyBorder="1" applyAlignment="1">
      <alignment horizontal="left" vertical="center"/>
    </xf>
    <xf numFmtId="0" fontId="61" fillId="0" borderId="120" xfId="428" applyFont="1" applyFill="1" applyBorder="1" applyAlignment="1">
      <alignment horizontal="center" vertical="center"/>
    </xf>
    <xf numFmtId="14" fontId="157" fillId="0" borderId="92" xfId="0" applyNumberFormat="1" applyFont="1" applyFill="1" applyBorder="1" applyAlignment="1">
      <alignment horizontal="left"/>
    </xf>
    <xf numFmtId="0" fontId="158" fillId="0" borderId="121" xfId="0" applyFont="1" applyFill="1" applyBorder="1" applyAlignment="1">
      <alignment vertical="center"/>
    </xf>
    <xf numFmtId="1" fontId="62" fillId="0" borderId="0" xfId="436" applyNumberFormat="1" applyFont="1" applyFill="1" applyBorder="1" applyAlignment="1">
      <alignment horizontal="left" vertical="center"/>
    </xf>
    <xf numFmtId="14" fontId="158" fillId="0" borderId="121" xfId="428" applyNumberFormat="1" applyFont="1" applyFill="1" applyBorder="1" applyAlignment="1">
      <alignment vertical="center"/>
    </xf>
    <xf numFmtId="14" fontId="157" fillId="0" borderId="121" xfId="428" applyNumberFormat="1" applyFont="1" applyFill="1" applyBorder="1" applyAlignment="1">
      <alignment horizontal="left" vertical="center"/>
    </xf>
    <xf numFmtId="0" fontId="7" fillId="0" borderId="91" xfId="428" applyFont="1" applyFill="1" applyBorder="1" applyAlignment="1">
      <alignment horizontal="center" vertical="center"/>
    </xf>
    <xf numFmtId="0" fontId="60" fillId="0" borderId="0" xfId="436" applyFont="1" applyFill="1" applyBorder="1" applyAlignment="1" applyProtection="1">
      <alignment horizontal="left" vertical="center"/>
      <protection locked="0"/>
    </xf>
    <xf numFmtId="1" fontId="2" fillId="0" borderId="90" xfId="432" applyNumberFormat="1" applyFont="1" applyFill="1" applyBorder="1" applyAlignment="1" applyProtection="1">
      <alignment horizontal="center"/>
      <protection locked="0"/>
    </xf>
    <xf numFmtId="0" fontId="61" fillId="0" borderId="121" xfId="436" applyFont="1" applyFill="1" applyBorder="1" applyAlignment="1">
      <alignment vertical="center"/>
    </xf>
    <xf numFmtId="0" fontId="2" fillId="0" borderId="119" xfId="436" applyFont="1" applyFill="1" applyBorder="1" applyAlignment="1">
      <alignment horizontal="center" vertical="center"/>
    </xf>
    <xf numFmtId="20" fontId="158" fillId="0" borderId="121" xfId="428" applyNumberFormat="1" applyFont="1" applyFill="1" applyBorder="1" applyAlignment="1">
      <alignment vertical="center"/>
    </xf>
    <xf numFmtId="0" fontId="61" fillId="0" borderId="0" xfId="0" applyFont="1" applyFill="1" applyAlignment="1">
      <alignment vertical="center"/>
    </xf>
    <xf numFmtId="0" fontId="158" fillId="0" borderId="121" xfId="428" applyFont="1" applyFill="1" applyBorder="1" applyAlignment="1">
      <alignment horizontal="left" vertical="center"/>
    </xf>
    <xf numFmtId="0" fontId="61" fillId="0" borderId="119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158" fillId="0" borderId="121" xfId="428" applyFont="1" applyFill="1" applyBorder="1" applyAlignment="1">
      <alignment horizontal="center" vertical="center"/>
    </xf>
    <xf numFmtId="0" fontId="99" fillId="34" borderId="0" xfId="0" applyFont="1" applyFill="1" applyBorder="1"/>
    <xf numFmtId="0" fontId="61" fillId="0" borderId="121" xfId="0" applyFont="1" applyFill="1" applyBorder="1" applyAlignment="1">
      <alignment vertical="center"/>
    </xf>
    <xf numFmtId="0" fontId="2" fillId="0" borderId="119" xfId="0" applyFont="1" applyFill="1" applyBorder="1" applyAlignment="1">
      <alignment horizontal="center" vertical="center"/>
    </xf>
    <xf numFmtId="0" fontId="158" fillId="0" borderId="116" xfId="428" applyFont="1" applyFill="1" applyBorder="1" applyAlignment="1">
      <alignment horizontal="left" vertical="center"/>
    </xf>
    <xf numFmtId="0" fontId="61" fillId="0" borderId="125" xfId="0" applyFont="1" applyFill="1" applyBorder="1" applyAlignment="1">
      <alignment horizontal="center" vertical="center"/>
    </xf>
    <xf numFmtId="0" fontId="61" fillId="0" borderId="127" xfId="428" applyFont="1" applyFill="1" applyBorder="1" applyAlignment="1">
      <alignment vertical="center"/>
    </xf>
    <xf numFmtId="0" fontId="2" fillId="0" borderId="125" xfId="428" applyFont="1" applyFill="1" applyBorder="1" applyAlignment="1">
      <alignment horizontal="center" vertical="center"/>
    </xf>
    <xf numFmtId="1" fontId="2" fillId="0" borderId="121" xfId="432" applyNumberFormat="1" applyFont="1" applyFill="1" applyBorder="1" applyAlignment="1" applyProtection="1">
      <alignment horizontal="center"/>
      <protection locked="0"/>
    </xf>
    <xf numFmtId="0" fontId="2" fillId="0" borderId="0" xfId="436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7" fillId="0" borderId="0" xfId="0" applyFont="1" applyBorder="1"/>
    <xf numFmtId="0" fontId="61" fillId="0" borderId="90" xfId="428" applyFont="1" applyFill="1" applyBorder="1" applyAlignment="1">
      <alignment horizontal="center" vertical="center"/>
    </xf>
    <xf numFmtId="0" fontId="7" fillId="0" borderId="115" xfId="428" applyFont="1" applyFill="1" applyBorder="1" applyAlignment="1">
      <alignment horizontal="center" vertical="center"/>
    </xf>
    <xf numFmtId="1" fontId="2" fillId="0" borderId="90" xfId="428" applyNumberFormat="1" applyFont="1" applyFill="1" applyBorder="1" applyAlignment="1">
      <alignment horizontal="center" vertical="center"/>
    </xf>
    <xf numFmtId="0" fontId="158" fillId="0" borderId="51" xfId="0" applyFont="1" applyFill="1" applyBorder="1"/>
    <xf numFmtId="0" fontId="61" fillId="0" borderId="91" xfId="428" applyFont="1" applyFill="1" applyBorder="1" applyAlignment="1">
      <alignment horizontal="center" vertical="center"/>
    </xf>
    <xf numFmtId="0" fontId="7" fillId="0" borderId="120" xfId="428" applyFont="1" applyFill="1" applyBorder="1" applyAlignment="1">
      <alignment horizontal="center" vertical="center"/>
    </xf>
    <xf numFmtId="0" fontId="61" fillId="31" borderId="121" xfId="428" applyFont="1" applyFill="1" applyBorder="1" applyAlignment="1">
      <alignment vertical="center"/>
    </xf>
    <xf numFmtId="0" fontId="7" fillId="0" borderId="120" xfId="0" applyFont="1" applyFill="1" applyBorder="1" applyAlignment="1">
      <alignment horizontal="center" vertical="center"/>
    </xf>
    <xf numFmtId="177" fontId="157" fillId="0" borderId="121" xfId="428" applyNumberFormat="1" applyFont="1" applyFill="1" applyBorder="1" applyAlignment="1">
      <alignment horizontal="left" vertical="center"/>
    </xf>
    <xf numFmtId="0" fontId="61" fillId="0" borderId="92" xfId="0" applyFont="1" applyFill="1" applyBorder="1" applyAlignment="1">
      <alignment horizontal="center" vertical="center"/>
    </xf>
    <xf numFmtId="0" fontId="7" fillId="0" borderId="126" xfId="0" applyFont="1" applyFill="1" applyBorder="1" applyAlignment="1">
      <alignment horizontal="center" vertical="center"/>
    </xf>
    <xf numFmtId="0" fontId="61" fillId="0" borderId="91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left" vertical="center"/>
    </xf>
    <xf numFmtId="0" fontId="61" fillId="0" borderId="46" xfId="428" applyFont="1" applyFill="1" applyBorder="1" applyAlignment="1">
      <alignment horizontal="center" vertical="center"/>
    </xf>
    <xf numFmtId="0" fontId="61" fillId="0" borderId="127" xfId="0" applyFont="1" applyFill="1" applyBorder="1" applyAlignment="1">
      <alignment vertical="center"/>
    </xf>
    <xf numFmtId="0" fontId="61" fillId="0" borderId="125" xfId="42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1" fontId="2" fillId="0" borderId="51" xfId="432" applyNumberFormat="1" applyFont="1" applyFill="1" applyBorder="1" applyAlignment="1" applyProtection="1">
      <alignment horizontal="center"/>
      <protection locked="0"/>
    </xf>
    <xf numFmtId="14" fontId="158" fillId="0" borderId="127" xfId="428" applyNumberFormat="1" applyFont="1" applyFill="1" applyBorder="1" applyAlignment="1">
      <alignment vertical="center"/>
    </xf>
    <xf numFmtId="0" fontId="158" fillId="0" borderId="127" xfId="428" applyFont="1" applyFill="1" applyBorder="1" applyAlignment="1">
      <alignment horizontal="left" vertical="center"/>
    </xf>
    <xf numFmtId="0" fontId="61" fillId="0" borderId="0" xfId="428" applyFont="1" applyFill="1" applyBorder="1" applyAlignment="1">
      <alignment horizontal="center" vertical="center"/>
    </xf>
    <xf numFmtId="0" fontId="7" fillId="0" borderId="50" xfId="428" applyFont="1" applyFill="1" applyBorder="1" applyAlignment="1">
      <alignment horizontal="center" vertical="center"/>
    </xf>
    <xf numFmtId="14" fontId="157" fillId="0" borderId="116" xfId="428" applyNumberFormat="1" applyFont="1" applyFill="1" applyBorder="1" applyAlignment="1">
      <alignment horizontal="left" vertical="center"/>
    </xf>
    <xf numFmtId="0" fontId="157" fillId="0" borderId="51" xfId="0" applyFont="1" applyFill="1" applyBorder="1"/>
    <xf numFmtId="1" fontId="60" fillId="0" borderId="0" xfId="428" applyNumberFormat="1" applyFont="1" applyFill="1" applyBorder="1" applyAlignment="1">
      <alignment horizontal="left" vertical="center"/>
    </xf>
    <xf numFmtId="0" fontId="62" fillId="0" borderId="119" xfId="428" applyFont="1" applyFill="1" applyBorder="1" applyAlignment="1">
      <alignment horizontal="center" vertical="center"/>
    </xf>
    <xf numFmtId="0" fontId="61" fillId="0" borderId="121" xfId="0" applyFont="1" applyFill="1" applyBorder="1" applyAlignment="1">
      <alignment vertical="top"/>
    </xf>
    <xf numFmtId="0" fontId="61" fillId="0" borderId="127" xfId="0" applyFont="1" applyFill="1" applyBorder="1" applyAlignment="1">
      <alignment vertical="top"/>
    </xf>
    <xf numFmtId="0" fontId="61" fillId="0" borderId="43" xfId="0" applyFont="1" applyFill="1" applyBorder="1" applyAlignment="1">
      <alignment horizontal="center" vertical="center"/>
    </xf>
    <xf numFmtId="1" fontId="2" fillId="0" borderId="127" xfId="432" applyNumberFormat="1" applyFont="1" applyFill="1" applyBorder="1" applyAlignment="1" applyProtection="1">
      <alignment horizontal="center"/>
      <protection locked="0"/>
    </xf>
    <xf numFmtId="14" fontId="157" fillId="0" borderId="0" xfId="428" applyNumberFormat="1" applyFont="1" applyFill="1" applyBorder="1" applyAlignment="1">
      <alignment horizontal="left" vertical="center"/>
    </xf>
    <xf numFmtId="1" fontId="61" fillId="0" borderId="116" xfId="432" applyNumberFormat="1" applyFont="1" applyFill="1" applyBorder="1" applyAlignment="1" applyProtection="1">
      <alignment horizontal="center"/>
      <protection locked="0"/>
    </xf>
    <xf numFmtId="0" fontId="157" fillId="0" borderId="121" xfId="428" applyFont="1" applyFill="1" applyBorder="1" applyAlignment="1">
      <alignment horizontal="left" vertical="center"/>
    </xf>
    <xf numFmtId="0" fontId="61" fillId="0" borderId="92" xfId="428" applyFont="1" applyFill="1" applyBorder="1" applyAlignment="1">
      <alignment horizontal="center" vertical="center"/>
    </xf>
    <xf numFmtId="0" fontId="7" fillId="0" borderId="126" xfId="428" applyFont="1" applyFill="1" applyBorder="1" applyAlignment="1">
      <alignment horizontal="center" vertical="center"/>
    </xf>
    <xf numFmtId="20" fontId="158" fillId="0" borderId="127" xfId="428" applyNumberFormat="1" applyFont="1" applyFill="1" applyBorder="1" applyAlignment="1">
      <alignment vertical="center"/>
    </xf>
    <xf numFmtId="14" fontId="157" fillId="0" borderId="127" xfId="428" applyNumberFormat="1" applyFont="1" applyFill="1" applyBorder="1" applyAlignment="1">
      <alignment horizontal="left" vertical="center"/>
    </xf>
    <xf numFmtId="0" fontId="158" fillId="0" borderId="133" xfId="0" applyFont="1" applyFill="1" applyBorder="1"/>
    <xf numFmtId="0" fontId="81" fillId="0" borderId="121" xfId="428" applyFont="1" applyFill="1" applyBorder="1" applyAlignment="1">
      <alignment vertical="center"/>
    </xf>
    <xf numFmtId="0" fontId="0" fillId="0" borderId="114" xfId="0" applyBorder="1" applyAlignment="1"/>
    <xf numFmtId="1" fontId="2" fillId="0" borderId="119" xfId="436" applyNumberFormat="1" applyFont="1" applyFill="1" applyBorder="1" applyAlignment="1">
      <alignment horizontal="center" vertical="center"/>
    </xf>
    <xf numFmtId="1" fontId="2" fillId="0" borderId="0" xfId="432" applyNumberFormat="1" applyFont="1" applyFill="1" applyBorder="1" applyAlignment="1" applyProtection="1">
      <alignment horizontal="center"/>
      <protection locked="0"/>
    </xf>
    <xf numFmtId="0" fontId="61" fillId="0" borderId="50" xfId="428" applyFont="1" applyFill="1" applyBorder="1" applyAlignment="1">
      <alignment vertical="center"/>
    </xf>
    <xf numFmtId="0" fontId="61" fillId="0" borderId="51" xfId="428" applyFont="1" applyFill="1" applyBorder="1" applyAlignment="1">
      <alignment vertical="center"/>
    </xf>
    <xf numFmtId="0" fontId="2" fillId="0" borderId="135" xfId="428" applyFont="1" applyFill="1" applyBorder="1" applyAlignment="1">
      <alignment horizontal="center" vertical="center"/>
    </xf>
    <xf numFmtId="14" fontId="9" fillId="0" borderId="137" xfId="428" applyNumberFormat="1" applyFont="1" applyFill="1" applyBorder="1" applyAlignment="1">
      <alignment vertical="center"/>
    </xf>
    <xf numFmtId="0" fontId="9" fillId="0" borderId="116" xfId="428" applyFont="1" applyFill="1" applyBorder="1" applyAlignment="1">
      <alignment horizontal="left" vertical="center"/>
    </xf>
    <xf numFmtId="14" fontId="158" fillId="0" borderId="127" xfId="428" applyNumberFormat="1" applyFont="1" applyFill="1" applyBorder="1" applyAlignment="1">
      <alignment horizontal="left" vertical="center"/>
    </xf>
    <xf numFmtId="0" fontId="61" fillId="55" borderId="0" xfId="0" applyFont="1" applyFill="1" applyBorder="1" applyAlignment="1">
      <alignment vertical="center"/>
    </xf>
    <xf numFmtId="0" fontId="2" fillId="0" borderId="125" xfId="436" applyFont="1" applyFill="1" applyBorder="1" applyAlignment="1">
      <alignment horizontal="center" vertical="center"/>
    </xf>
    <xf numFmtId="1" fontId="7" fillId="0" borderId="0" xfId="436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57" fillId="0" borderId="127" xfId="428" applyFont="1" applyFill="1" applyBorder="1" applyAlignment="1">
      <alignment horizontal="left" vertical="center"/>
    </xf>
    <xf numFmtId="14" fontId="157" fillId="0" borderId="116" xfId="428" applyNumberFormat="1" applyFont="1" applyFill="1" applyBorder="1" applyAlignment="1">
      <alignment vertical="center"/>
    </xf>
    <xf numFmtId="1" fontId="7" fillId="0" borderId="0" xfId="436" applyNumberFormat="1" applyFont="1" applyFill="1" applyBorder="1">
      <alignment vertical="center"/>
    </xf>
    <xf numFmtId="0" fontId="158" fillId="0" borderId="121" xfId="0" applyFont="1" applyFill="1" applyBorder="1"/>
    <xf numFmtId="1" fontId="21" fillId="0" borderId="0" xfId="428" applyNumberFormat="1" applyFont="1" applyBorder="1" applyAlignment="1">
      <alignment vertical="center"/>
    </xf>
    <xf numFmtId="0" fontId="165" fillId="0" borderId="0" xfId="428" applyFont="1" applyFill="1" applyBorder="1" applyAlignment="1">
      <alignment horizontal="left" vertical="center"/>
    </xf>
    <xf numFmtId="0" fontId="7" fillId="0" borderId="0" xfId="436" applyFont="1" applyFill="1" applyBorder="1">
      <alignment vertical="center"/>
    </xf>
    <xf numFmtId="0" fontId="61" fillId="0" borderId="0" xfId="428" applyFont="1" applyFill="1" applyBorder="1" applyAlignment="1">
      <alignment vertical="center"/>
    </xf>
    <xf numFmtId="0" fontId="61" fillId="0" borderId="142" xfId="428" applyFont="1" applyFill="1" applyBorder="1" applyAlignment="1">
      <alignment horizontal="center" vertical="center"/>
    </xf>
    <xf numFmtId="0" fontId="61" fillId="0" borderId="143" xfId="428" applyFont="1" applyFill="1" applyBorder="1" applyAlignment="1">
      <alignment vertical="center"/>
    </xf>
    <xf numFmtId="0" fontId="61" fillId="0" borderId="91" xfId="428" applyFont="1" applyFill="1" applyBorder="1" applyAlignment="1">
      <alignment vertical="center"/>
    </xf>
    <xf numFmtId="0" fontId="61" fillId="0" borderId="91" xfId="0" applyFont="1" applyFill="1" applyBorder="1" applyAlignment="1">
      <alignment vertical="center"/>
    </xf>
    <xf numFmtId="0" fontId="61" fillId="0" borderId="144" xfId="0" applyFont="1" applyFill="1" applyBorder="1" applyAlignment="1">
      <alignment vertical="center"/>
    </xf>
    <xf numFmtId="1" fontId="61" fillId="0" borderId="144" xfId="428" applyNumberFormat="1" applyFont="1" applyFill="1" applyBorder="1" applyAlignment="1">
      <alignment horizontal="center" vertical="center"/>
    </xf>
    <xf numFmtId="0" fontId="61" fillId="0" borderId="144" xfId="428" applyFont="1" applyFill="1" applyBorder="1" applyAlignment="1">
      <alignment vertical="center"/>
    </xf>
    <xf numFmtId="1" fontId="62" fillId="0" borderId="144" xfId="428" applyNumberFormat="1" applyFont="1" applyFill="1" applyBorder="1" applyAlignment="1">
      <alignment horizontal="center" vertical="center"/>
    </xf>
    <xf numFmtId="0" fontId="62" fillId="0" borderId="121" xfId="428" applyFont="1" applyFill="1" applyBorder="1" applyAlignment="1">
      <alignment horizontal="center" vertical="center"/>
    </xf>
    <xf numFmtId="0" fontId="61" fillId="0" borderId="145" xfId="428" applyFont="1" applyFill="1" applyBorder="1" applyAlignment="1">
      <alignment horizontal="center" vertical="center"/>
    </xf>
    <xf numFmtId="0" fontId="61" fillId="0" borderId="146" xfId="428" applyFont="1" applyFill="1" applyBorder="1" applyAlignment="1">
      <alignment vertical="center"/>
    </xf>
    <xf numFmtId="0" fontId="61" fillId="0" borderId="92" xfId="428" applyFont="1" applyFill="1" applyBorder="1" applyAlignment="1">
      <alignment vertical="center"/>
    </xf>
    <xf numFmtId="0" fontId="61" fillId="0" borderId="92" xfId="0" applyFont="1" applyFill="1" applyBorder="1" applyAlignment="1">
      <alignment vertical="center"/>
    </xf>
    <xf numFmtId="0" fontId="61" fillId="0" borderId="147" xfId="436" applyFont="1" applyFill="1" applyBorder="1" applyAlignment="1">
      <alignment vertical="center"/>
    </xf>
    <xf numFmtId="0" fontId="61" fillId="0" borderId="148" xfId="0" applyFont="1" applyFill="1" applyBorder="1" applyAlignment="1">
      <alignment vertical="center"/>
    </xf>
    <xf numFmtId="0" fontId="61" fillId="0" borderId="148" xfId="0" applyFont="1" applyFill="1" applyBorder="1" applyAlignment="1">
      <alignment horizontal="center" vertical="center"/>
    </xf>
    <xf numFmtId="0" fontId="61" fillId="0" borderId="149" xfId="0" applyFont="1" applyFill="1" applyBorder="1" applyAlignment="1">
      <alignment vertical="center"/>
    </xf>
    <xf numFmtId="0" fontId="61" fillId="0" borderId="150" xfId="0" applyFont="1" applyFill="1" applyBorder="1" applyAlignment="1">
      <alignment vertical="center"/>
    </xf>
    <xf numFmtId="0" fontId="61" fillId="0" borderId="147" xfId="0" applyFont="1" applyFill="1" applyBorder="1" applyAlignment="1">
      <alignment horizontal="center" vertical="center"/>
    </xf>
    <xf numFmtId="1" fontId="61" fillId="0" borderId="138" xfId="428" applyNumberFormat="1" applyFont="1" applyFill="1" applyBorder="1" applyAlignment="1">
      <alignment horizontal="center" vertical="center"/>
    </xf>
    <xf numFmtId="1" fontId="61" fillId="0" borderId="152" xfId="428" applyNumberFormat="1" applyFont="1" applyFill="1" applyBorder="1" applyAlignment="1">
      <alignment horizontal="center" vertical="center"/>
    </xf>
    <xf numFmtId="0" fontId="61" fillId="0" borderId="136" xfId="0" applyFont="1" applyFill="1" applyBorder="1" applyAlignment="1">
      <alignment vertical="center"/>
    </xf>
    <xf numFmtId="0" fontId="7" fillId="0" borderId="0" xfId="436" applyFont="1">
      <alignment vertical="center"/>
    </xf>
    <xf numFmtId="0" fontId="61" fillId="0" borderId="153" xfId="0" applyFont="1" applyFill="1" applyBorder="1" applyAlignment="1">
      <alignment vertical="center"/>
    </xf>
    <xf numFmtId="0" fontId="62" fillId="0" borderId="91" xfId="0" applyFont="1" applyFill="1" applyBorder="1" applyAlignment="1">
      <alignment vertical="center"/>
    </xf>
    <xf numFmtId="0" fontId="61" fillId="0" borderId="131" xfId="0" applyFont="1" applyFill="1" applyBorder="1" applyAlignment="1">
      <alignment vertical="center"/>
    </xf>
    <xf numFmtId="0" fontId="61" fillId="0" borderId="151" xfId="428" applyFont="1" applyFill="1" applyBorder="1" applyAlignment="1">
      <alignment vertical="center"/>
    </xf>
    <xf numFmtId="0" fontId="61" fillId="0" borderId="90" xfId="428" applyFont="1" applyFill="1" applyBorder="1" applyAlignment="1">
      <alignment vertical="center"/>
    </xf>
    <xf numFmtId="0" fontId="61" fillId="0" borderId="147" xfId="428" applyFont="1" applyFill="1" applyBorder="1" applyAlignment="1">
      <alignment horizontal="center" vertical="center"/>
    </xf>
    <xf numFmtId="1" fontId="61" fillId="0" borderId="91" xfId="428" applyNumberFormat="1" applyFont="1" applyFill="1" applyBorder="1" applyAlignment="1">
      <alignment horizontal="center" vertical="center"/>
    </xf>
    <xf numFmtId="0" fontId="61" fillId="0" borderId="91" xfId="428" applyFont="1" applyFill="1" applyBorder="1" applyAlignment="1">
      <alignment horizontal="left" vertical="center"/>
    </xf>
    <xf numFmtId="1" fontId="61" fillId="0" borderId="91" xfId="0" applyNumberFormat="1" applyFont="1" applyFill="1" applyBorder="1" applyAlignment="1">
      <alignment horizontal="left" vertical="center"/>
    </xf>
    <xf numFmtId="0" fontId="61" fillId="0" borderId="158" xfId="428" applyFont="1" applyFill="1" applyBorder="1" applyAlignment="1">
      <alignment horizontal="center" vertical="center"/>
    </xf>
    <xf numFmtId="1" fontId="61" fillId="0" borderId="90" xfId="428" applyNumberFormat="1" applyFont="1" applyFill="1" applyBorder="1" applyAlignment="1">
      <alignment horizontal="center" vertical="center"/>
    </xf>
    <xf numFmtId="0" fontId="61" fillId="0" borderId="90" xfId="0" applyFont="1" applyFill="1" applyBorder="1" applyAlignment="1">
      <alignment vertical="center"/>
    </xf>
    <xf numFmtId="178" fontId="62" fillId="0" borderId="90" xfId="428" applyNumberFormat="1" applyFont="1" applyFill="1" applyBorder="1" applyAlignment="1">
      <alignment horizontal="center" vertical="center"/>
    </xf>
    <xf numFmtId="0" fontId="61" fillId="0" borderId="159" xfId="428" applyFont="1" applyFill="1" applyBorder="1" applyAlignment="1">
      <alignment horizontal="center" vertical="center"/>
    </xf>
    <xf numFmtId="0" fontId="61" fillId="0" borderId="160" xfId="428" applyFont="1" applyFill="1" applyBorder="1" applyAlignment="1">
      <alignment vertical="center"/>
    </xf>
    <xf numFmtId="0" fontId="61" fillId="0" borderId="132" xfId="428" applyFont="1" applyFill="1" applyBorder="1" applyAlignment="1">
      <alignment vertical="center"/>
    </xf>
    <xf numFmtId="0" fontId="61" fillId="0" borderId="132" xfId="0" applyFont="1" applyFill="1" applyBorder="1" applyAlignment="1">
      <alignment vertical="center"/>
    </xf>
    <xf numFmtId="0" fontId="61" fillId="0" borderId="161" xfId="0" applyFont="1" applyFill="1" applyBorder="1" applyAlignment="1">
      <alignment vertical="center"/>
    </xf>
    <xf numFmtId="165" fontId="9" fillId="0" borderId="0" xfId="436" applyNumberFormat="1" applyFont="1" applyFill="1" applyBorder="1" applyAlignment="1">
      <alignment horizontal="center" vertical="center"/>
    </xf>
    <xf numFmtId="14" fontId="61" fillId="0" borderId="0" xfId="502" applyNumberFormat="1" applyFont="1" applyFill="1" applyBorder="1" applyAlignment="1">
      <alignment horizontal="center" vertical="center"/>
    </xf>
    <xf numFmtId="1" fontId="61" fillId="0" borderId="0" xfId="428" applyNumberFormat="1" applyFont="1" applyFill="1" applyBorder="1" applyAlignment="1">
      <alignment horizontal="center" vertical="center"/>
    </xf>
    <xf numFmtId="0" fontId="61" fillId="0" borderId="0" xfId="436" applyFont="1" applyFill="1" applyBorder="1" applyAlignment="1">
      <alignment vertical="center"/>
    </xf>
    <xf numFmtId="0" fontId="61" fillId="0" borderId="51" xfId="436" applyFont="1" applyFill="1" applyBorder="1" applyAlignment="1">
      <alignment vertical="center"/>
    </xf>
    <xf numFmtId="0" fontId="7" fillId="0" borderId="0" xfId="436" applyFont="1" applyFill="1" applyBorder="1" applyAlignment="1">
      <alignment horizontal="center" vertical="center"/>
    </xf>
    <xf numFmtId="0" fontId="61" fillId="0" borderId="162" xfId="428" applyFont="1" applyFill="1" applyBorder="1" applyAlignment="1">
      <alignment horizontal="center" vertical="center"/>
    </xf>
    <xf numFmtId="0" fontId="61" fillId="0" borderId="163" xfId="0" applyFont="1" applyFill="1" applyBorder="1" applyAlignment="1">
      <alignment vertical="center"/>
    </xf>
    <xf numFmtId="1" fontId="61" fillId="0" borderId="164" xfId="428" applyNumberFormat="1" applyFont="1" applyFill="1" applyBorder="1" applyAlignment="1">
      <alignment horizontal="center" vertical="center"/>
    </xf>
    <xf numFmtId="1" fontId="61" fillId="0" borderId="164" xfId="428" quotePrefix="1" applyNumberFormat="1" applyFont="1" applyFill="1" applyBorder="1" applyAlignment="1">
      <alignment horizontal="center" vertical="center"/>
    </xf>
    <xf numFmtId="0" fontId="61" fillId="0" borderId="164" xfId="428" applyFont="1" applyFill="1" applyBorder="1" applyAlignment="1">
      <alignment vertical="center"/>
    </xf>
    <xf numFmtId="0" fontId="61" fillId="0" borderId="164" xfId="436" applyFont="1" applyFill="1" applyBorder="1" applyAlignment="1">
      <alignment vertical="center"/>
    </xf>
    <xf numFmtId="0" fontId="61" fillId="0" borderId="90" xfId="428" applyFont="1" applyFill="1" applyBorder="1" applyAlignment="1">
      <alignment horizontal="left" vertical="center"/>
    </xf>
    <xf numFmtId="0" fontId="61" fillId="0" borderId="165" xfId="0" applyFont="1" applyFill="1" applyBorder="1" applyAlignment="1">
      <alignment vertical="center"/>
    </xf>
    <xf numFmtId="0" fontId="60" fillId="0" borderId="91" xfId="428" applyFont="1" applyFill="1" applyBorder="1" applyAlignment="1">
      <alignment horizontal="center" vertical="center"/>
    </xf>
    <xf numFmtId="1" fontId="83" fillId="0" borderId="0" xfId="436" quotePrefix="1" applyNumberFormat="1" applyFont="1" applyFill="1" applyBorder="1" applyAlignment="1">
      <alignment horizontal="center" vertical="center"/>
    </xf>
    <xf numFmtId="0" fontId="53" fillId="0" borderId="0" xfId="436" applyFont="1" applyFill="1" applyBorder="1" applyAlignment="1">
      <alignment horizontal="center" vertical="center"/>
    </xf>
    <xf numFmtId="165" fontId="83" fillId="0" borderId="0" xfId="436" applyNumberFormat="1" applyFont="1" applyFill="1" applyBorder="1" applyAlignment="1">
      <alignment horizontal="center" vertical="center"/>
    </xf>
    <xf numFmtId="0" fontId="171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61" fillId="0" borderId="166" xfId="428" applyFont="1" applyFill="1" applyBorder="1" applyAlignment="1">
      <alignment horizontal="center" vertical="center"/>
    </xf>
    <xf numFmtId="1" fontId="61" fillId="0" borderId="92" xfId="428" applyNumberFormat="1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10" fontId="172" fillId="0" borderId="0" xfId="436" applyNumberFormat="1" applyFont="1" applyFill="1" applyBorder="1" applyAlignment="1">
      <alignment horizontal="center" vertical="center"/>
    </xf>
    <xf numFmtId="1" fontId="61" fillId="0" borderId="0" xfId="428" quotePrefix="1" applyNumberFormat="1" applyFont="1" applyFill="1" applyBorder="1" applyAlignment="1">
      <alignment horizontal="center" vertical="center"/>
    </xf>
    <xf numFmtId="0" fontId="61" fillId="0" borderId="94" xfId="428" applyFont="1" applyFill="1" applyBorder="1" applyAlignment="1">
      <alignment vertical="center"/>
    </xf>
    <xf numFmtId="0" fontId="53" fillId="0" borderId="164" xfId="428" applyFont="1" applyBorder="1" applyAlignment="1">
      <alignment vertical="center"/>
    </xf>
    <xf numFmtId="0" fontId="61" fillId="0" borderId="50" xfId="428" applyFont="1" applyBorder="1" applyAlignment="1">
      <alignment vertical="center"/>
    </xf>
    <xf numFmtId="0" fontId="61" fillId="0" borderId="0" xfId="428" applyFont="1" applyBorder="1" applyAlignment="1">
      <alignment vertical="center"/>
    </xf>
    <xf numFmtId="14" fontId="61" fillId="0" borderId="0" xfId="502" applyNumberFormat="1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0" xfId="436" applyFont="1" applyBorder="1" applyAlignment="1">
      <alignment vertical="center"/>
    </xf>
    <xf numFmtId="0" fontId="61" fillId="0" borderId="51" xfId="436" applyFont="1" applyBorder="1" applyAlignment="1">
      <alignment vertical="center"/>
    </xf>
    <xf numFmtId="0" fontId="174" fillId="0" borderId="50" xfId="436" applyFont="1" applyBorder="1" applyAlignment="1">
      <alignment vertical="center"/>
    </xf>
    <xf numFmtId="0" fontId="174" fillId="0" borderId="0" xfId="436" applyFont="1" applyBorder="1" applyAlignment="1">
      <alignment vertical="center"/>
    </xf>
    <xf numFmtId="0" fontId="175" fillId="0" borderId="0" xfId="436" applyFont="1" applyBorder="1" applyAlignment="1">
      <alignment vertical="center"/>
    </xf>
    <xf numFmtId="0" fontId="61" fillId="0" borderId="0" xfId="436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61" fillId="0" borderId="50" xfId="436" applyFont="1" applyBorder="1" applyAlignment="1">
      <alignment vertical="center"/>
    </xf>
    <xf numFmtId="0" fontId="62" fillId="0" borderId="0" xfId="436" applyFont="1" applyBorder="1" applyAlignment="1">
      <alignment horizontal="left" vertical="center"/>
    </xf>
    <xf numFmtId="0" fontId="99" fillId="0" borderId="0" xfId="0" applyFont="1" applyBorder="1" applyAlignment="1"/>
    <xf numFmtId="0" fontId="99" fillId="0" borderId="51" xfId="0" applyFont="1" applyBorder="1" applyAlignment="1"/>
    <xf numFmtId="0" fontId="107" fillId="0" borderId="0" xfId="0" applyFont="1" applyBorder="1" applyAlignment="1"/>
    <xf numFmtId="0" fontId="90" fillId="0" borderId="0" xfId="0" applyFont="1" applyAlignment="1">
      <alignment vertical="center"/>
    </xf>
    <xf numFmtId="0" fontId="121" fillId="0" borderId="0" xfId="0" applyFont="1" applyBorder="1"/>
    <xf numFmtId="0" fontId="8" fillId="0" borderId="0" xfId="436" applyFont="1" applyFill="1" applyBorder="1" applyAlignment="1" applyProtection="1">
      <alignment vertical="center"/>
      <protection locked="0"/>
    </xf>
    <xf numFmtId="0" fontId="61" fillId="0" borderId="168" xfId="436" applyFont="1" applyBorder="1" applyAlignment="1">
      <alignment vertical="center"/>
    </xf>
    <xf numFmtId="17" fontId="62" fillId="0" borderId="168" xfId="436" applyNumberFormat="1" applyFont="1" applyBorder="1" applyAlignment="1">
      <alignment horizontal="left" vertical="center"/>
    </xf>
    <xf numFmtId="0" fontId="61" fillId="0" borderId="169" xfId="436" applyFont="1" applyBorder="1" applyAlignment="1">
      <alignment vertical="center"/>
    </xf>
    <xf numFmtId="0" fontId="61" fillId="0" borderId="0" xfId="436" applyFont="1" applyAlignment="1">
      <alignment vertical="center"/>
    </xf>
    <xf numFmtId="0" fontId="8" fillId="0" borderId="0" xfId="436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436" applyFont="1" applyFill="1" applyAlignment="1">
      <alignment vertical="center"/>
    </xf>
    <xf numFmtId="180" fontId="2" fillId="0" borderId="0" xfId="436" applyNumberFormat="1" applyFont="1" applyAlignment="1">
      <alignment vertical="center"/>
    </xf>
    <xf numFmtId="0" fontId="61" fillId="0" borderId="0" xfId="428" applyFont="1" applyAlignment="1">
      <alignment vertical="center"/>
    </xf>
    <xf numFmtId="0" fontId="61" fillId="0" borderId="0" xfId="428" applyFont="1" applyFill="1" applyAlignment="1">
      <alignment vertical="center"/>
    </xf>
    <xf numFmtId="0" fontId="61" fillId="0" borderId="0" xfId="436" applyFont="1" applyFill="1" applyAlignment="1">
      <alignment vertical="center"/>
    </xf>
    <xf numFmtId="0" fontId="62" fillId="0" borderId="0" xfId="436" applyFont="1" applyAlignment="1">
      <alignment vertical="center"/>
    </xf>
    <xf numFmtId="0" fontId="7" fillId="0" borderId="0" xfId="428" applyFont="1" applyFill="1" applyBorder="1" applyAlignment="1">
      <alignment horizontal="center" vertical="center"/>
    </xf>
    <xf numFmtId="0" fontId="2" fillId="0" borderId="0" xfId="428" applyFont="1" applyFill="1" applyBorder="1" applyAlignment="1">
      <alignment horizontal="center" vertical="center"/>
    </xf>
    <xf numFmtId="1" fontId="107" fillId="0" borderId="0" xfId="428" applyNumberFormat="1" applyFont="1" applyFill="1" applyBorder="1" applyAlignment="1">
      <alignment horizontal="center" vertical="center"/>
    </xf>
    <xf numFmtId="0" fontId="57" fillId="0" borderId="0" xfId="428" applyFont="1" applyFill="1" applyBorder="1" applyAlignment="1">
      <alignment horizontal="center" vertical="center"/>
    </xf>
    <xf numFmtId="1" fontId="2" fillId="0" borderId="0" xfId="428" applyNumberFormat="1" applyFont="1" applyFill="1" applyBorder="1" applyAlignment="1">
      <alignment horizontal="center" vertical="center"/>
    </xf>
    <xf numFmtId="0" fontId="158" fillId="0" borderId="0" xfId="0" applyFont="1" applyFill="1" applyBorder="1"/>
    <xf numFmtId="14" fontId="158" fillId="0" borderId="0" xfId="428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65" fontId="61" fillId="0" borderId="0" xfId="0" applyNumberFormat="1" applyFont="1" applyFill="1" applyAlignment="1">
      <alignment vertical="center"/>
    </xf>
    <xf numFmtId="0" fontId="177" fillId="0" borderId="0" xfId="428" applyFont="1" applyFill="1" applyBorder="1" applyAlignment="1">
      <alignment horizontal="left" vertical="center"/>
    </xf>
    <xf numFmtId="0" fontId="178" fillId="0" borderId="0" xfId="0" applyFont="1" applyBorder="1"/>
    <xf numFmtId="180" fontId="99" fillId="0" borderId="0" xfId="0" applyNumberFormat="1" applyFont="1" applyBorder="1"/>
    <xf numFmtId="176" fontId="99" fillId="0" borderId="0" xfId="0" applyNumberFormat="1" applyFont="1" applyBorder="1"/>
    <xf numFmtId="0" fontId="28" fillId="0" borderId="0" xfId="436" applyFont="1">
      <alignment vertical="center"/>
    </xf>
    <xf numFmtId="0" fontId="2" fillId="0" borderId="0" xfId="436" applyFont="1" applyFill="1" applyAlignment="1">
      <alignment vertical="center"/>
    </xf>
    <xf numFmtId="0" fontId="83" fillId="0" borderId="0" xfId="436" applyFont="1" applyFill="1" applyAlignment="1">
      <alignment horizontal="center" vertical="center"/>
    </xf>
    <xf numFmtId="0" fontId="8" fillId="0" borderId="0" xfId="436" applyFont="1" applyFill="1" applyAlignment="1">
      <alignment horizontal="center" vertical="center"/>
    </xf>
    <xf numFmtId="0" fontId="170" fillId="0" borderId="0" xfId="428" applyFont="1" applyAlignment="1">
      <alignment vertical="center"/>
    </xf>
    <xf numFmtId="0" fontId="179" fillId="0" borderId="0" xfId="428" applyFont="1" applyAlignment="1">
      <alignment vertical="center"/>
    </xf>
    <xf numFmtId="0" fontId="28" fillId="0" borderId="0" xfId="436" applyFont="1" applyFill="1" applyBorder="1">
      <alignment vertical="center"/>
    </xf>
    <xf numFmtId="0" fontId="9" fillId="0" borderId="0" xfId="436" applyFont="1">
      <alignment vertical="center"/>
    </xf>
    <xf numFmtId="165" fontId="9" fillId="0" borderId="0" xfId="436" applyNumberFormat="1" applyFont="1">
      <alignment vertical="center"/>
    </xf>
    <xf numFmtId="172" fontId="9" fillId="0" borderId="0" xfId="458" applyNumberFormat="1" applyFont="1" applyAlignment="1">
      <alignment vertical="center"/>
    </xf>
    <xf numFmtId="0" fontId="62" fillId="0" borderId="0" xfId="436" applyFont="1">
      <alignment vertical="center"/>
    </xf>
    <xf numFmtId="1" fontId="28" fillId="29" borderId="0" xfId="436" applyNumberFormat="1" applyFont="1" applyFill="1">
      <alignment vertical="center"/>
    </xf>
    <xf numFmtId="1" fontId="28" fillId="25" borderId="0" xfId="436" applyNumberFormat="1" applyFont="1" applyFill="1">
      <alignment vertical="center"/>
    </xf>
    <xf numFmtId="0" fontId="9" fillId="0" borderId="24" xfId="436" applyFont="1" applyBorder="1" applyAlignment="1">
      <alignment horizontal="right" vertical="center"/>
    </xf>
    <xf numFmtId="0" fontId="9" fillId="0" borderId="42" xfId="436" applyFont="1" applyBorder="1">
      <alignment vertical="center"/>
    </xf>
    <xf numFmtId="0" fontId="9" fillId="0" borderId="15" xfId="436" applyFont="1" applyBorder="1">
      <alignment vertical="center"/>
    </xf>
    <xf numFmtId="0" fontId="9" fillId="0" borderId="22" xfId="436" applyFont="1" applyBorder="1">
      <alignment vertical="center"/>
    </xf>
    <xf numFmtId="0" fontId="9" fillId="0" borderId="18" xfId="436" applyFont="1" applyBorder="1">
      <alignment vertical="center"/>
    </xf>
    <xf numFmtId="1" fontId="8" fillId="0" borderId="11" xfId="436" applyNumberFormat="1" applyFont="1" applyFill="1" applyBorder="1" applyAlignment="1">
      <alignment horizontal="center" vertical="center"/>
    </xf>
    <xf numFmtId="0" fontId="8" fillId="0" borderId="177" xfId="436" applyFont="1" applyFill="1" applyBorder="1" applyAlignment="1">
      <alignment horizontal="center" vertical="center"/>
    </xf>
    <xf numFmtId="9" fontId="9" fillId="0" borderId="24" xfId="458" applyFont="1" applyBorder="1" applyAlignment="1">
      <alignment horizontal="left" vertical="center"/>
    </xf>
    <xf numFmtId="0" fontId="9" fillId="0" borderId="42" xfId="0" applyFont="1" applyBorder="1" applyAlignment="1">
      <alignment vertical="center"/>
    </xf>
    <xf numFmtId="1" fontId="181" fillId="29" borderId="11" xfId="0" applyNumberFormat="1" applyFont="1" applyFill="1" applyBorder="1" applyAlignment="1">
      <alignment horizontal="center" vertical="center"/>
    </xf>
    <xf numFmtId="0" fontId="8" fillId="0" borderId="29" xfId="436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84" xfId="436" applyFont="1" applyFill="1" applyBorder="1" applyAlignment="1">
      <alignment horizontal="center" vertical="center"/>
    </xf>
    <xf numFmtId="1" fontId="8" fillId="0" borderId="15" xfId="436" applyNumberFormat="1" applyFont="1" applyFill="1" applyBorder="1" applyAlignment="1">
      <alignment horizontal="center" vertical="center"/>
    </xf>
    <xf numFmtId="0" fontId="8" fillId="0" borderId="188" xfId="436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22" fillId="0" borderId="43" xfId="436" applyFont="1" applyFill="1" applyBorder="1" applyAlignment="1" applyProtection="1">
      <alignment horizontal="left" vertical="center"/>
      <protection locked="0"/>
    </xf>
    <xf numFmtId="0" fontId="4" fillId="0" borderId="43" xfId="436" applyFont="1" applyFill="1" applyBorder="1" applyProtection="1">
      <alignment vertical="center"/>
      <protection locked="0"/>
    </xf>
    <xf numFmtId="0" fontId="4" fillId="0" borderId="43" xfId="0" applyFont="1" applyFill="1" applyBorder="1" applyAlignment="1" applyProtection="1">
      <alignment vertical="center"/>
      <protection locked="0"/>
    </xf>
    <xf numFmtId="0" fontId="99" fillId="0" borderId="43" xfId="0" applyFont="1" applyBorder="1" applyAlignment="1" applyProtection="1">
      <alignment vertical="center"/>
      <protection locked="0"/>
    </xf>
    <xf numFmtId="0" fontId="101" fillId="0" borderId="0" xfId="0" applyFont="1" applyAlignment="1" applyProtection="1">
      <alignment vertical="center"/>
      <protection locked="0"/>
    </xf>
    <xf numFmtId="0" fontId="173" fillId="0" borderId="0" xfId="436" applyFont="1" applyFill="1" applyBorder="1" applyAlignment="1" applyProtection="1">
      <alignment horizontal="left" vertical="center"/>
      <protection locked="0"/>
    </xf>
    <xf numFmtId="0" fontId="4" fillId="0" borderId="0" xfId="436" applyFont="1" applyFill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99" fillId="0" borderId="0" xfId="0" applyFont="1" applyAlignment="1" applyProtection="1">
      <alignment vertical="center"/>
      <protection locked="0"/>
    </xf>
    <xf numFmtId="0" fontId="82" fillId="0" borderId="0" xfId="436" applyFont="1" applyAlignment="1" applyProtection="1">
      <alignment horizontal="left" vertical="center"/>
      <protection locked="0"/>
    </xf>
    <xf numFmtId="0" fontId="61" fillId="0" borderId="0" xfId="436" applyFo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82" fillId="0" borderId="0" xfId="436" applyFont="1" applyAlignment="1">
      <alignment horizontal="left"/>
    </xf>
    <xf numFmtId="0" fontId="183" fillId="0" borderId="0" xfId="436" applyFont="1" applyAlignment="1" applyProtection="1">
      <alignment horizontal="left"/>
      <protection locked="0"/>
    </xf>
    <xf numFmtId="0" fontId="7" fillId="0" borderId="0" xfId="436" applyFont="1" applyAlignment="1" applyProtection="1">
      <alignment horizontal="left"/>
      <protection locked="0"/>
    </xf>
    <xf numFmtId="0" fontId="28" fillId="0" borderId="0" xfId="436" applyFont="1" applyProtection="1">
      <alignment vertical="center"/>
      <protection locked="0"/>
    </xf>
    <xf numFmtId="0" fontId="183" fillId="0" borderId="0" xfId="436" applyFont="1" applyAlignment="1">
      <alignment horizontal="left"/>
    </xf>
    <xf numFmtId="0" fontId="2" fillId="0" borderId="0" xfId="428" applyFont="1" applyFill="1" applyBorder="1" applyAlignment="1">
      <alignment horizontal="left"/>
    </xf>
    <xf numFmtId="0" fontId="60" fillId="0" borderId="0" xfId="436" applyFont="1" applyAlignment="1">
      <alignment horizontal="left"/>
    </xf>
    <xf numFmtId="0" fontId="89" fillId="0" borderId="0" xfId="436" applyFont="1" applyAlignment="1">
      <alignment horizontal="left"/>
    </xf>
    <xf numFmtId="0" fontId="7" fillId="0" borderId="0" xfId="436" applyFont="1" applyProtection="1">
      <alignment vertical="center"/>
      <protection locked="0"/>
    </xf>
    <xf numFmtId="0" fontId="21" fillId="0" borderId="0" xfId="436" applyFont="1">
      <alignment vertical="center"/>
    </xf>
    <xf numFmtId="0" fontId="7" fillId="0" borderId="0" xfId="428" applyFont="1"/>
    <xf numFmtId="0" fontId="61" fillId="0" borderId="0" xfId="436" applyFont="1" applyAlignment="1">
      <alignment horizontal="left" vertical="center"/>
    </xf>
    <xf numFmtId="0" fontId="7" fillId="0" borderId="0" xfId="436" applyFont="1" applyFill="1" applyAlignment="1" applyProtection="1">
      <alignment horizontal="left" vertical="center" indent="1"/>
      <protection locked="0"/>
    </xf>
    <xf numFmtId="0" fontId="7" fillId="0" borderId="0" xfId="436" applyFont="1" applyFill="1" applyProtection="1">
      <alignment vertical="center"/>
      <protection locked="0"/>
    </xf>
    <xf numFmtId="0" fontId="62" fillId="0" borderId="0" xfId="436" applyFont="1" applyFill="1" applyProtection="1">
      <alignment vertical="center"/>
      <protection locked="0"/>
    </xf>
    <xf numFmtId="0" fontId="185" fillId="0" borderId="0" xfId="436" applyFont="1" applyAlignment="1">
      <alignment horizontal="left" vertical="center"/>
    </xf>
    <xf numFmtId="0" fontId="34" fillId="0" borderId="0" xfId="436" applyFont="1" applyProtection="1">
      <alignment vertical="center"/>
      <protection locked="0"/>
    </xf>
    <xf numFmtId="14" fontId="34" fillId="0" borderId="0" xfId="436" applyNumberFormat="1" applyFont="1" applyAlignment="1" applyProtection="1">
      <alignment horizontal="center" vertical="center"/>
      <protection locked="0"/>
    </xf>
    <xf numFmtId="0" fontId="34" fillId="0" borderId="0" xfId="436" applyFont="1">
      <alignment vertical="center"/>
    </xf>
    <xf numFmtId="0" fontId="28" fillId="0" borderId="0" xfId="436" applyFont="1" applyBorder="1" applyProtection="1">
      <alignment vertical="center"/>
      <protection locked="0"/>
    </xf>
    <xf numFmtId="14" fontId="34" fillId="0" borderId="0" xfId="436" applyNumberFormat="1" applyFont="1" applyAlignment="1">
      <alignment horizontal="center" vertical="center"/>
    </xf>
    <xf numFmtId="0" fontId="28" fillId="0" borderId="0" xfId="436" applyFont="1" applyBorder="1">
      <alignment vertical="center"/>
    </xf>
    <xf numFmtId="0" fontId="186" fillId="0" borderId="0" xfId="0" applyFont="1" applyBorder="1" applyAlignment="1">
      <alignment vertical="center"/>
    </xf>
    <xf numFmtId="14" fontId="55" fillId="0" borderId="0" xfId="436" applyNumberFormat="1" applyFont="1">
      <alignment vertical="center"/>
    </xf>
    <xf numFmtId="0" fontId="101" fillId="0" borderId="0" xfId="0" applyFont="1" applyBorder="1"/>
    <xf numFmtId="0" fontId="101" fillId="0" borderId="0" xfId="0" applyFont="1" applyAlignment="1">
      <alignment horizontal="center" vertical="center"/>
    </xf>
    <xf numFmtId="0" fontId="186" fillId="0" borderId="0" xfId="0" applyFont="1" applyAlignment="1">
      <alignment vertical="center"/>
    </xf>
    <xf numFmtId="0" fontId="187" fillId="0" borderId="0" xfId="0" applyFont="1" applyAlignment="1">
      <alignment vertical="center"/>
    </xf>
    <xf numFmtId="0" fontId="188" fillId="0" borderId="0" xfId="0" applyFont="1" applyAlignment="1">
      <alignment vertical="center"/>
    </xf>
    <xf numFmtId="0" fontId="189" fillId="0" borderId="0" xfId="0" applyFont="1" applyAlignment="1">
      <alignment vertical="center"/>
    </xf>
    <xf numFmtId="15" fontId="189" fillId="0" borderId="0" xfId="0" applyNumberFormat="1" applyFont="1" applyAlignment="1">
      <alignment vertical="center"/>
    </xf>
    <xf numFmtId="0" fontId="190" fillId="0" borderId="23" xfId="0" applyFont="1" applyBorder="1" applyAlignment="1">
      <alignment horizontal="center" vertical="center"/>
    </xf>
    <xf numFmtId="0" fontId="190" fillId="0" borderId="42" xfId="0" applyFont="1" applyBorder="1" applyAlignment="1">
      <alignment vertical="center"/>
    </xf>
    <xf numFmtId="0" fontId="190" fillId="0" borderId="24" xfId="0" applyFont="1" applyBorder="1" applyAlignment="1">
      <alignment horizontal="center" vertical="center"/>
    </xf>
    <xf numFmtId="0" fontId="191" fillId="0" borderId="31" xfId="0" applyFont="1" applyBorder="1" applyAlignment="1">
      <alignment horizontal="center" vertical="center"/>
    </xf>
    <xf numFmtId="0" fontId="190" fillId="0" borderId="18" xfId="0" applyFont="1" applyBorder="1" applyAlignment="1">
      <alignment horizontal="center" vertical="center"/>
    </xf>
    <xf numFmtId="0" fontId="190" fillId="0" borderId="2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4" xfId="428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192" fillId="0" borderId="14" xfId="0" applyFont="1" applyBorder="1" applyAlignment="1">
      <alignment horizontal="center" vertical="center"/>
    </xf>
    <xf numFmtId="0" fontId="193" fillId="0" borderId="10" xfId="50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20" fontId="193" fillId="0" borderId="10" xfId="500" applyNumberFormat="1" applyFont="1" applyFill="1" applyBorder="1" applyAlignment="1">
      <alignment horizontal="center" vertical="center"/>
    </xf>
    <xf numFmtId="14" fontId="193" fillId="0" borderId="10" xfId="500" applyNumberFormat="1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22" xfId="428" applyFont="1" applyFill="1" applyBorder="1" applyAlignment="1">
      <alignment horizontal="left" vertical="center"/>
    </xf>
    <xf numFmtId="0" fontId="31" fillId="0" borderId="17" xfId="428" applyFont="1" applyFill="1" applyBorder="1" applyAlignment="1">
      <alignment horizontal="left" vertical="center"/>
    </xf>
    <xf numFmtId="0" fontId="31" fillId="0" borderId="18" xfId="428" applyFont="1" applyFill="1" applyBorder="1" applyAlignment="1">
      <alignment horizontal="left" vertical="center"/>
    </xf>
    <xf numFmtId="0" fontId="192" fillId="0" borderId="22" xfId="0" applyFont="1" applyBorder="1" applyAlignment="1">
      <alignment horizontal="center" vertical="center"/>
    </xf>
    <xf numFmtId="20" fontId="193" fillId="0" borderId="10" xfId="0" applyNumberFormat="1" applyFont="1" applyBorder="1" applyAlignment="1">
      <alignment horizontal="center" vertical="center"/>
    </xf>
    <xf numFmtId="0" fontId="31" fillId="31" borderId="31" xfId="0" applyFont="1" applyFill="1" applyBorder="1" applyAlignment="1">
      <alignment horizontal="center" vertical="center"/>
    </xf>
    <xf numFmtId="0" fontId="31" fillId="31" borderId="22" xfId="428" applyFont="1" applyFill="1" applyBorder="1" applyAlignment="1">
      <alignment horizontal="left" vertical="center"/>
    </xf>
    <xf numFmtId="0" fontId="31" fillId="31" borderId="17" xfId="428" applyFont="1" applyFill="1" applyBorder="1" applyAlignment="1">
      <alignment horizontal="left" vertical="center"/>
    </xf>
    <xf numFmtId="0" fontId="31" fillId="31" borderId="18" xfId="428" applyFont="1" applyFill="1" applyBorder="1" applyAlignment="1">
      <alignment horizontal="left" vertical="center"/>
    </xf>
    <xf numFmtId="0" fontId="192" fillId="31" borderId="22" xfId="0" applyFont="1" applyFill="1" applyBorder="1" applyAlignment="1">
      <alignment horizontal="center" vertical="center"/>
    </xf>
    <xf numFmtId="14" fontId="60" fillId="31" borderId="10" xfId="415" applyNumberFormat="1" applyFont="1" applyFill="1" applyBorder="1" applyAlignment="1">
      <alignment horizontal="center" vertical="center"/>
    </xf>
    <xf numFmtId="0" fontId="31" fillId="0" borderId="14" xfId="428" applyFont="1" applyBorder="1" applyAlignment="1">
      <alignment vertical="center"/>
    </xf>
    <xf numFmtId="0" fontId="31" fillId="31" borderId="14" xfId="436" applyFont="1" applyFill="1" applyBorder="1">
      <alignment vertical="center"/>
    </xf>
    <xf numFmtId="0" fontId="31" fillId="31" borderId="15" xfId="0" applyFont="1" applyFill="1" applyBorder="1" applyAlignment="1">
      <alignment vertical="center"/>
    </xf>
    <xf numFmtId="0" fontId="31" fillId="31" borderId="30" xfId="0" applyFont="1" applyFill="1" applyBorder="1" applyAlignment="1">
      <alignment vertical="center"/>
    </xf>
    <xf numFmtId="0" fontId="31" fillId="31" borderId="10" xfId="0" applyFont="1" applyFill="1" applyBorder="1" applyAlignment="1">
      <alignment horizontal="center" vertical="center"/>
    </xf>
    <xf numFmtId="0" fontId="192" fillId="31" borderId="14" xfId="0" applyFont="1" applyFill="1" applyBorder="1" applyAlignment="1">
      <alignment horizontal="center" vertical="center"/>
    </xf>
    <xf numFmtId="181" fontId="61" fillId="0" borderId="10" xfId="428" applyNumberFormat="1" applyFont="1" applyFill="1" applyBorder="1" applyAlignment="1">
      <alignment horizontal="center" vertical="center"/>
    </xf>
    <xf numFmtId="0" fontId="31" fillId="0" borderId="14" xfId="436" applyFont="1" applyBorder="1">
      <alignment vertical="center"/>
    </xf>
    <xf numFmtId="0" fontId="31" fillId="0" borderId="10" xfId="436" applyFont="1" applyFill="1" applyBorder="1" applyAlignment="1">
      <alignment horizontal="center" vertical="center"/>
    </xf>
    <xf numFmtId="14" fontId="193" fillId="0" borderId="10" xfId="0" applyNumberFormat="1" applyFont="1" applyBorder="1" applyAlignment="1">
      <alignment horizontal="center" vertical="center"/>
    </xf>
    <xf numFmtId="0" fontId="31" fillId="0" borderId="15" xfId="428" applyFont="1" applyFill="1" applyBorder="1" applyAlignment="1">
      <alignment vertical="center"/>
    </xf>
    <xf numFmtId="0" fontId="31" fillId="0" borderId="30" xfId="436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191" fillId="0" borderId="10" xfId="0" applyFont="1" applyBorder="1" applyAlignment="1">
      <alignment horizontal="center" vertical="center"/>
    </xf>
    <xf numFmtId="0" fontId="191" fillId="0" borderId="0" xfId="0" applyFont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0" fontId="101" fillId="0" borderId="0" xfId="0" applyFont="1" applyBorder="1" applyAlignment="1">
      <alignment horizontal="center" vertical="center"/>
    </xf>
    <xf numFmtId="0" fontId="101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190" fillId="0" borderId="0" xfId="0" applyFont="1" applyAlignment="1">
      <alignment horizontal="center" vertical="center"/>
    </xf>
    <xf numFmtId="0" fontId="194" fillId="0" borderId="0" xfId="428" applyFont="1" applyAlignment="1">
      <alignment vertical="center"/>
    </xf>
    <xf numFmtId="0" fontId="2" fillId="0" borderId="0" xfId="0" applyFont="1" applyAlignment="1">
      <alignment horizontal="left" vertical="center"/>
    </xf>
    <xf numFmtId="15" fontId="2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9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2" fillId="0" borderId="23" xfId="432" applyNumberFormat="1" applyFont="1" applyFill="1" applyBorder="1" applyAlignment="1" applyProtection="1">
      <alignment horizontal="left"/>
    </xf>
    <xf numFmtId="173" fontId="7" fillId="0" borderId="0" xfId="0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181" xfId="0" applyFont="1" applyBorder="1" applyAlignment="1">
      <alignment horizontal="left" vertical="center"/>
    </xf>
    <xf numFmtId="0" fontId="195" fillId="0" borderId="44" xfId="0" applyFont="1" applyBorder="1" applyAlignment="1">
      <alignment horizontal="left"/>
    </xf>
    <xf numFmtId="173" fontId="100" fillId="0" borderId="0" xfId="0" applyNumberFormat="1" applyFont="1" applyBorder="1" applyAlignment="1"/>
    <xf numFmtId="173" fontId="0" fillId="0" borderId="44" xfId="0" applyNumberFormat="1" applyBorder="1" applyAlignment="1">
      <alignment vertical="top"/>
    </xf>
    <xf numFmtId="173" fontId="99" fillId="0" borderId="44" xfId="415" applyNumberFormat="1" applyFont="1" applyBorder="1" applyAlignment="1">
      <alignment vertical="top"/>
    </xf>
    <xf numFmtId="173" fontId="115" fillId="0" borderId="0" xfId="415" applyNumberFormat="1" applyFont="1" applyFill="1" applyBorder="1" applyAlignment="1">
      <alignment horizontal="left" vertical="center"/>
    </xf>
    <xf numFmtId="173" fontId="196" fillId="0" borderId="44" xfId="0" applyNumberFormat="1" applyFont="1" applyBorder="1" applyAlignment="1">
      <alignment horizontal="center" vertical="top"/>
    </xf>
    <xf numFmtId="173" fontId="99" fillId="0" borderId="44" xfId="415" applyNumberFormat="1" applyFont="1" applyBorder="1" applyAlignment="1">
      <alignment horizontal="left" vertical="top"/>
    </xf>
    <xf numFmtId="173" fontId="99" fillId="0" borderId="44" xfId="415" applyNumberFormat="1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9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20" fontId="2" fillId="0" borderId="31" xfId="0" applyNumberFormat="1" applyFont="1" applyBorder="1" applyAlignment="1">
      <alignment horizontal="center" vertical="center"/>
    </xf>
    <xf numFmtId="0" fontId="2" fillId="0" borderId="0" xfId="436" applyFont="1" applyAlignment="1">
      <alignment horizontal="left" vertical="center"/>
    </xf>
    <xf numFmtId="0" fontId="8" fillId="0" borderId="0" xfId="436" applyFont="1" applyAlignment="1">
      <alignment horizontal="left" vertical="center"/>
    </xf>
    <xf numFmtId="0" fontId="8" fillId="0" borderId="0" xfId="436" applyFont="1" applyFill="1" applyProtection="1">
      <alignment vertical="center"/>
      <protection locked="0"/>
    </xf>
    <xf numFmtId="0" fontId="197" fillId="0" borderId="0" xfId="0" applyFont="1" applyAlignment="1">
      <alignment vertical="center"/>
    </xf>
    <xf numFmtId="165" fontId="31" fillId="0" borderId="0" xfId="432" applyNumberFormat="1" applyFont="1" applyFill="1" applyBorder="1" applyAlignment="1" applyProtection="1">
      <alignment horizontal="left"/>
    </xf>
    <xf numFmtId="0" fontId="197" fillId="0" borderId="94" xfId="436" applyFont="1" applyFill="1" applyBorder="1" applyAlignment="1">
      <alignment vertical="center"/>
    </xf>
    <xf numFmtId="0" fontId="197" fillId="0" borderId="189" xfId="436" applyFont="1" applyFill="1" applyBorder="1" applyAlignment="1">
      <alignment vertical="center"/>
    </xf>
    <xf numFmtId="0" fontId="197" fillId="0" borderId="189" xfId="436" applyFont="1" applyFill="1" applyBorder="1" applyAlignment="1">
      <alignment horizontal="center" vertical="center"/>
    </xf>
    <xf numFmtId="0" fontId="198" fillId="0" borderId="189" xfId="0" applyFont="1" applyBorder="1" applyAlignment="1">
      <alignment horizontal="center" vertical="center"/>
    </xf>
    <xf numFmtId="0" fontId="197" fillId="0" borderId="50" xfId="436" applyFont="1" applyFill="1" applyBorder="1" applyAlignment="1">
      <alignment vertical="center"/>
    </xf>
    <xf numFmtId="0" fontId="197" fillId="0" borderId="0" xfId="436" applyFont="1" applyFill="1" applyBorder="1" applyAlignment="1">
      <alignment vertical="center"/>
    </xf>
    <xf numFmtId="0" fontId="197" fillId="0" borderId="0" xfId="436" applyFont="1" applyFill="1" applyBorder="1" applyAlignment="1">
      <alignment horizontal="center" vertical="center"/>
    </xf>
    <xf numFmtId="0" fontId="53" fillId="0" borderId="50" xfId="436" applyFont="1" applyBorder="1" applyAlignment="1">
      <alignment vertical="center"/>
    </xf>
    <xf numFmtId="0" fontId="53" fillId="0" borderId="0" xfId="436" applyFont="1" applyBorder="1" applyAlignment="1">
      <alignment vertical="center"/>
    </xf>
    <xf numFmtId="0" fontId="116" fillId="0" borderId="43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436" applyFont="1" applyFill="1" applyBorder="1" applyAlignment="1">
      <alignment horizontal="left" vertical="center"/>
    </xf>
    <xf numFmtId="0" fontId="116" fillId="0" borderId="0" xfId="0" applyFont="1" applyBorder="1" applyAlignment="1">
      <alignment vertical="center"/>
    </xf>
    <xf numFmtId="20" fontId="201" fillId="0" borderId="0" xfId="436" quotePrefix="1" applyNumberFormat="1" applyFont="1" applyFill="1" applyBorder="1" applyAlignment="1">
      <alignment horizontal="center" vertical="center"/>
    </xf>
    <xf numFmtId="1" fontId="201" fillId="0" borderId="0" xfId="436" applyNumberFormat="1" applyFont="1" applyBorder="1" applyAlignment="1">
      <alignment horizontal="left" vertical="center"/>
    </xf>
    <xf numFmtId="9" fontId="201" fillId="0" borderId="0" xfId="458" applyFont="1" applyAlignment="1">
      <alignment vertical="center"/>
    </xf>
    <xf numFmtId="0" fontId="116" fillId="0" borderId="17" xfId="0" applyFont="1" applyBorder="1" applyAlignment="1">
      <alignment vertical="center"/>
    </xf>
    <xf numFmtId="0" fontId="31" fillId="0" borderId="0" xfId="436" applyFont="1">
      <alignment vertical="center"/>
    </xf>
    <xf numFmtId="0" fontId="53" fillId="0" borderId="196" xfId="436" applyFont="1" applyBorder="1" applyAlignment="1" applyProtection="1">
      <alignment vertical="center"/>
      <protection locked="0"/>
    </xf>
    <xf numFmtId="0" fontId="53" fillId="0" borderId="193" xfId="436" applyFont="1" applyBorder="1" applyAlignment="1" applyProtection="1">
      <alignment vertical="center"/>
      <protection locked="0"/>
    </xf>
    <xf numFmtId="0" fontId="53" fillId="0" borderId="197" xfId="436" applyFont="1" applyBorder="1" applyAlignment="1" applyProtection="1">
      <alignment vertical="center"/>
      <protection locked="0"/>
    </xf>
    <xf numFmtId="0" fontId="199" fillId="0" borderId="50" xfId="0" applyFont="1" applyBorder="1" applyAlignment="1">
      <alignment vertical="center"/>
    </xf>
    <xf numFmtId="0" fontId="200" fillId="0" borderId="195" xfId="436" applyFont="1" applyFill="1" applyBorder="1" applyAlignment="1" applyProtection="1">
      <alignment vertical="center"/>
      <protection locked="0"/>
    </xf>
    <xf numFmtId="0" fontId="199" fillId="0" borderId="195" xfId="436" applyFont="1" applyBorder="1" applyAlignment="1" applyProtection="1">
      <alignment vertical="center"/>
      <protection locked="0"/>
    </xf>
    <xf numFmtId="0" fontId="199" fillId="0" borderId="0" xfId="436" applyFont="1" applyFill="1" applyBorder="1" applyAlignment="1" applyProtection="1">
      <alignment vertical="center"/>
      <protection locked="0"/>
    </xf>
    <xf numFmtId="0" fontId="105" fillId="0" borderId="0" xfId="436" applyFont="1" applyFill="1" applyBorder="1" applyAlignment="1" applyProtection="1">
      <alignment horizontal="left" vertical="center"/>
      <protection locked="0"/>
    </xf>
    <xf numFmtId="0" fontId="105" fillId="0" borderId="0" xfId="0" applyFont="1" applyBorder="1"/>
    <xf numFmtId="0" fontId="136" fillId="0" borderId="198" xfId="436" applyFont="1" applyFill="1" applyBorder="1" applyAlignment="1" applyProtection="1">
      <alignment vertical="center"/>
      <protection locked="0"/>
    </xf>
    <xf numFmtId="0" fontId="199" fillId="0" borderId="50" xfId="436" applyFont="1" applyBorder="1" applyAlignment="1" applyProtection="1">
      <alignment vertical="center"/>
      <protection locked="0"/>
    </xf>
    <xf numFmtId="0" fontId="200" fillId="0" borderId="0" xfId="0" applyFont="1" applyBorder="1" applyAlignment="1">
      <alignment vertical="center"/>
    </xf>
    <xf numFmtId="0" fontId="199" fillId="0" borderId="0" xfId="436" applyFont="1" applyBorder="1" applyAlignment="1" applyProtection="1">
      <alignment vertical="center"/>
      <protection locked="0"/>
    </xf>
    <xf numFmtId="0" fontId="105" fillId="0" borderId="199" xfId="0" applyFont="1" applyBorder="1"/>
    <xf numFmtId="0" fontId="136" fillId="0" borderId="0" xfId="436" applyFont="1" applyFill="1" applyBorder="1" applyAlignment="1" applyProtection="1">
      <alignment vertical="center" wrapText="1"/>
      <protection locked="0"/>
    </xf>
    <xf numFmtId="0" fontId="199" fillId="0" borderId="50" xfId="436" applyFont="1" applyFill="1" applyBorder="1" applyAlignment="1" applyProtection="1">
      <alignment vertical="center"/>
      <protection locked="0"/>
    </xf>
    <xf numFmtId="0" fontId="200" fillId="0" borderId="0" xfId="436" applyFont="1" applyBorder="1" applyAlignment="1" applyProtection="1">
      <alignment vertical="center"/>
      <protection locked="0"/>
    </xf>
    <xf numFmtId="0" fontId="136" fillId="0" borderId="0" xfId="0" applyFont="1" applyBorder="1"/>
    <xf numFmtId="0" fontId="105" fillId="0" borderId="199" xfId="436" applyFont="1" applyFill="1" applyBorder="1" applyAlignment="1" applyProtection="1">
      <alignment vertical="center"/>
      <protection locked="0"/>
    </xf>
    <xf numFmtId="0" fontId="116" fillId="0" borderId="0" xfId="0" applyFont="1" applyBorder="1"/>
    <xf numFmtId="0" fontId="105" fillId="0" borderId="199" xfId="436" applyFont="1" applyFill="1" applyBorder="1" applyAlignment="1" applyProtection="1">
      <alignment horizontal="left" vertical="center"/>
      <protection locked="0"/>
    </xf>
    <xf numFmtId="0" fontId="199" fillId="0" borderId="0" xfId="0" applyFont="1" applyFill="1" applyBorder="1" applyAlignment="1">
      <alignment vertical="center"/>
    </xf>
    <xf numFmtId="0" fontId="116" fillId="0" borderId="0" xfId="0" applyFont="1" applyFill="1" applyBorder="1" applyAlignment="1"/>
    <xf numFmtId="0" fontId="199" fillId="0" borderId="17" xfId="436" applyFont="1" applyFill="1" applyBorder="1" applyAlignment="1" applyProtection="1">
      <alignment vertical="center"/>
      <protection locked="0"/>
    </xf>
    <xf numFmtId="0" fontId="200" fillId="0" borderId="17" xfId="436" applyFont="1" applyBorder="1" applyAlignment="1" applyProtection="1">
      <alignment vertical="center"/>
      <protection locked="0"/>
    </xf>
    <xf numFmtId="0" fontId="199" fillId="0" borderId="17" xfId="0" applyFont="1" applyFill="1" applyBorder="1" applyAlignment="1">
      <alignment vertical="center"/>
    </xf>
    <xf numFmtId="0" fontId="199" fillId="0" borderId="56" xfId="436" applyFont="1" applyBorder="1" applyAlignment="1" applyProtection="1">
      <alignment vertical="center"/>
      <protection locked="0"/>
    </xf>
    <xf numFmtId="0" fontId="53" fillId="0" borderId="43" xfId="436" applyFont="1" applyFill="1" applyBorder="1" applyAlignment="1" applyProtection="1">
      <alignment horizontal="left" vertical="center"/>
      <protection locked="0"/>
    </xf>
    <xf numFmtId="0" fontId="53" fillId="0" borderId="43" xfId="436" applyFont="1" applyBorder="1" applyAlignment="1" applyProtection="1">
      <alignment vertical="center"/>
      <protection locked="0"/>
    </xf>
    <xf numFmtId="0" fontId="116" fillId="0" borderId="43" xfId="436" applyFont="1" applyBorder="1" applyAlignment="1" applyProtection="1">
      <alignment vertical="center"/>
      <protection locked="0"/>
    </xf>
    <xf numFmtId="0" fontId="53" fillId="0" borderId="50" xfId="436" quotePrefix="1" applyFont="1" applyBorder="1" applyAlignment="1">
      <alignment horizontal="left" vertical="center"/>
    </xf>
    <xf numFmtId="0" fontId="116" fillId="0" borderId="0" xfId="436" applyFont="1" applyBorder="1" applyAlignment="1">
      <alignment vertical="center"/>
    </xf>
    <xf numFmtId="0" fontId="83" fillId="0" borderId="0" xfId="436" applyFont="1" applyBorder="1" applyAlignment="1">
      <alignment vertical="center"/>
    </xf>
    <xf numFmtId="0" fontId="53" fillId="0" borderId="50" xfId="436" applyFont="1" applyFill="1" applyBorder="1" applyAlignment="1" applyProtection="1">
      <alignment vertical="center"/>
      <protection locked="0"/>
    </xf>
    <xf numFmtId="0" fontId="53" fillId="0" borderId="0" xfId="436" applyFont="1" applyFill="1" applyBorder="1" applyAlignment="1" applyProtection="1">
      <alignment horizontal="left" vertical="center"/>
      <protection locked="0"/>
    </xf>
    <xf numFmtId="0" fontId="116" fillId="0" borderId="0" xfId="436" applyFont="1" applyBorder="1" applyAlignment="1" applyProtection="1">
      <alignment vertical="center"/>
      <protection locked="0"/>
    </xf>
    <xf numFmtId="0" fontId="207" fillId="0" borderId="0" xfId="0" applyFont="1"/>
    <xf numFmtId="0" fontId="105" fillId="0" borderId="0" xfId="0" applyFont="1"/>
    <xf numFmtId="0" fontId="134" fillId="0" borderId="0" xfId="0" applyFont="1" applyBorder="1" applyAlignment="1">
      <alignment vertical="center"/>
    </xf>
    <xf numFmtId="0" fontId="134" fillId="0" borderId="0" xfId="0" applyFont="1" applyBorder="1"/>
    <xf numFmtId="0" fontId="101" fillId="0" borderId="51" xfId="0" applyFont="1" applyBorder="1"/>
    <xf numFmtId="0" fontId="210" fillId="0" borderId="0" xfId="0" applyFont="1" applyBorder="1" applyAlignment="1">
      <alignment vertical="center"/>
    </xf>
    <xf numFmtId="0" fontId="101" fillId="0" borderId="169" xfId="0" applyFont="1" applyBorder="1"/>
    <xf numFmtId="0" fontId="101" fillId="0" borderId="49" xfId="0" applyFont="1" applyBorder="1"/>
    <xf numFmtId="0" fontId="21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11" fillId="0" borderId="168" xfId="0" applyFont="1" applyBorder="1"/>
    <xf numFmtId="0" fontId="210" fillId="0" borderId="0" xfId="0" applyFont="1" applyFill="1" applyBorder="1" applyAlignment="1">
      <alignment vertical="center"/>
    </xf>
    <xf numFmtId="0" fontId="116" fillId="0" borderId="13" xfId="0" applyFont="1" applyBorder="1"/>
    <xf numFmtId="0" fontId="136" fillId="0" borderId="10" xfId="0" applyFont="1" applyBorder="1"/>
    <xf numFmtId="0" fontId="136" fillId="0" borderId="10" xfId="0" applyFont="1" applyBorder="1" applyAlignment="1">
      <alignment horizontal="center"/>
    </xf>
    <xf numFmtId="0" fontId="108" fillId="0" borderId="10" xfId="0" applyFont="1" applyBorder="1" applyAlignment="1">
      <alignment horizontal="center"/>
    </xf>
    <xf numFmtId="0" fontId="116" fillId="0" borderId="10" xfId="0" applyFont="1" applyBorder="1"/>
    <xf numFmtId="0" fontId="116" fillId="0" borderId="10" xfId="0" applyFont="1" applyBorder="1" applyAlignment="1">
      <alignment horizontal="center"/>
    </xf>
    <xf numFmtId="20" fontId="116" fillId="0" borderId="10" xfId="0" applyNumberFormat="1" applyFont="1" applyBorder="1" applyAlignment="1">
      <alignment horizontal="center"/>
    </xf>
    <xf numFmtId="14" fontId="210" fillId="0" borderId="0" xfId="0" applyNumberFormat="1" applyFont="1" applyBorder="1" applyAlignment="1">
      <alignment vertical="center"/>
    </xf>
    <xf numFmtId="0" fontId="99" fillId="0" borderId="10" xfId="0" applyFont="1" applyBorder="1" applyAlignment="1">
      <alignment horizontal="center"/>
    </xf>
    <xf numFmtId="0" fontId="53" fillId="0" borderId="0" xfId="0" applyFont="1" applyBorder="1" applyAlignment="1">
      <alignment horizontal="left"/>
    </xf>
    <xf numFmtId="0" fontId="116" fillId="0" borderId="0" xfId="0" applyFont="1" applyBorder="1" applyAlignment="1"/>
    <xf numFmtId="0" fontId="116" fillId="0" borderId="0" xfId="0" applyFont="1" applyBorder="1" applyAlignment="1">
      <alignment horizontal="center" vertical="center"/>
    </xf>
    <xf numFmtId="0" fontId="53" fillId="0" borderId="13" xfId="0" applyFont="1" applyBorder="1"/>
    <xf numFmtId="0" fontId="153" fillId="0" borderId="200" xfId="0" applyFont="1" applyBorder="1" applyAlignment="1">
      <alignment horizontal="center" vertical="center"/>
    </xf>
    <xf numFmtId="0" fontId="134" fillId="0" borderId="200" xfId="0" applyFont="1" applyBorder="1"/>
    <xf numFmtId="0" fontId="116" fillId="0" borderId="13" xfId="0" applyFont="1" applyBorder="1" applyAlignment="1">
      <alignment vertical="top"/>
    </xf>
    <xf numFmtId="0" fontId="116" fillId="0" borderId="0" xfId="0" applyFont="1" applyBorder="1" applyAlignment="1">
      <alignment vertical="top"/>
    </xf>
    <xf numFmtId="0" fontId="141" fillId="0" borderId="200" xfId="0" applyFont="1" applyBorder="1" applyAlignment="1">
      <alignment vertical="top"/>
    </xf>
    <xf numFmtId="0" fontId="134" fillId="0" borderId="0" xfId="0" applyFont="1" applyBorder="1" applyAlignment="1">
      <alignment horizontal="left"/>
    </xf>
    <xf numFmtId="20" fontId="116" fillId="0" borderId="0" xfId="0" applyNumberFormat="1" applyFont="1" applyBorder="1" applyAlignment="1">
      <alignment horizontal="center" vertical="top"/>
    </xf>
    <xf numFmtId="0" fontId="212" fillId="0" borderId="200" xfId="0" applyFont="1" applyBorder="1" applyAlignment="1">
      <alignment horizontal="left" vertical="top"/>
    </xf>
    <xf numFmtId="0" fontId="107" fillId="0" borderId="200" xfId="0" applyFont="1" applyBorder="1" applyAlignment="1">
      <alignment vertical="top"/>
    </xf>
    <xf numFmtId="0" fontId="212" fillId="0" borderId="0" xfId="0" applyFont="1" applyBorder="1" applyAlignment="1">
      <alignment horizontal="left" vertical="top"/>
    </xf>
    <xf numFmtId="0" fontId="213" fillId="0" borderId="200" xfId="0" applyFont="1" applyBorder="1" applyAlignment="1">
      <alignment vertical="top"/>
    </xf>
    <xf numFmtId="0" fontId="214" fillId="0" borderId="0" xfId="0" applyFont="1" applyBorder="1" applyAlignment="1">
      <alignment vertical="center"/>
    </xf>
    <xf numFmtId="0" fontId="107" fillId="0" borderId="200" xfId="0" applyFont="1" applyBorder="1"/>
    <xf numFmtId="0" fontId="213" fillId="0" borderId="0" xfId="0" applyFont="1" applyBorder="1"/>
    <xf numFmtId="0" fontId="176" fillId="0" borderId="200" xfId="0" applyFont="1" applyBorder="1"/>
    <xf numFmtId="0" fontId="116" fillId="0" borderId="201" xfId="0" applyFont="1" applyBorder="1"/>
    <xf numFmtId="20" fontId="176" fillId="0" borderId="202" xfId="0" applyNumberFormat="1" applyFont="1" applyBorder="1" applyAlignment="1">
      <alignment horizontal="center" vertical="center"/>
    </xf>
    <xf numFmtId="20" fontId="215" fillId="0" borderId="0" xfId="0" applyNumberFormat="1" applyFont="1" applyBorder="1" applyAlignment="1">
      <alignment horizontal="left"/>
    </xf>
    <xf numFmtId="0" fontId="2" fillId="0" borderId="0" xfId="436" applyFont="1">
      <alignment vertical="center"/>
    </xf>
    <xf numFmtId="0" fontId="10" fillId="0" borderId="0" xfId="436" applyFont="1" applyFill="1" applyBorder="1" applyAlignment="1">
      <alignment vertical="center"/>
    </xf>
    <xf numFmtId="0" fontId="10" fillId="0" borderId="0" xfId="436" applyFont="1" applyFill="1" applyAlignment="1">
      <alignment vertical="center"/>
    </xf>
    <xf numFmtId="0" fontId="10" fillId="31" borderId="0" xfId="436" applyFont="1" applyFill="1" applyBorder="1" applyAlignment="1">
      <alignment vertical="center"/>
    </xf>
    <xf numFmtId="0" fontId="7" fillId="31" borderId="0" xfId="436" applyFont="1" applyFill="1" applyBorder="1" applyAlignment="1">
      <alignment horizontal="center" vertical="center"/>
    </xf>
    <xf numFmtId="0" fontId="7" fillId="0" borderId="0" xfId="436" applyFont="1" applyFill="1">
      <alignment vertical="center"/>
    </xf>
    <xf numFmtId="0" fontId="61" fillId="0" borderId="0" xfId="436" applyFont="1" applyBorder="1">
      <alignment vertical="center"/>
    </xf>
    <xf numFmtId="0" fontId="61" fillId="0" borderId="0" xfId="436" applyFont="1" applyBorder="1" applyAlignment="1">
      <alignment horizontal="center" vertical="center"/>
    </xf>
    <xf numFmtId="184" fontId="61" fillId="0" borderId="0" xfId="436" applyNumberFormat="1" applyFont="1" applyFill="1" applyBorder="1">
      <alignment vertical="center"/>
    </xf>
    <xf numFmtId="0" fontId="7" fillId="0" borderId="50" xfId="436" applyFont="1" applyBorder="1" applyAlignment="1">
      <alignment horizontal="right" vertical="center"/>
    </xf>
    <xf numFmtId="184" fontId="61" fillId="0" borderId="0" xfId="436" applyNumberFormat="1" applyFont="1" applyFill="1" applyBorder="1" applyAlignment="1">
      <alignment horizontal="center" vertical="center"/>
    </xf>
    <xf numFmtId="0" fontId="62" fillId="0" borderId="0" xfId="436" applyFont="1" applyBorder="1" applyAlignment="1">
      <alignment horizontal="center" vertical="center"/>
    </xf>
    <xf numFmtId="0" fontId="62" fillId="0" borderId="0" xfId="436" applyNumberFormat="1" applyFont="1" applyFill="1" applyBorder="1" applyAlignment="1">
      <alignment horizontal="center" vertical="center"/>
    </xf>
    <xf numFmtId="0" fontId="62" fillId="0" borderId="0" xfId="436" applyNumberFormat="1" applyFont="1" applyFill="1" applyBorder="1" applyAlignment="1">
      <alignment horizontal="right" vertical="center"/>
    </xf>
    <xf numFmtId="0" fontId="61" fillId="0" borderId="0" xfId="436" applyFont="1" applyFill="1" applyBorder="1" applyProtection="1">
      <alignment vertical="center"/>
      <protection locked="0"/>
    </xf>
    <xf numFmtId="0" fontId="61" fillId="0" borderId="0" xfId="436" applyFont="1">
      <alignment vertical="center"/>
    </xf>
    <xf numFmtId="165" fontId="62" fillId="0" borderId="0" xfId="436" applyNumberFormat="1" applyFont="1" applyFill="1" applyBorder="1" applyAlignment="1">
      <alignment horizontal="center" vertical="center"/>
    </xf>
    <xf numFmtId="1" fontId="62" fillId="0" borderId="0" xfId="436" applyNumberFormat="1" applyFont="1" applyFill="1" applyBorder="1" applyAlignment="1">
      <alignment horizontal="right" vertical="center"/>
    </xf>
    <xf numFmtId="0" fontId="61" fillId="0" borderId="0" xfId="436" applyFont="1" applyFill="1">
      <alignment vertical="center"/>
    </xf>
    <xf numFmtId="0" fontId="176" fillId="0" borderId="0" xfId="0" applyFont="1" applyBorder="1"/>
    <xf numFmtId="0" fontId="83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10" fillId="0" borderId="0" xfId="436" applyFont="1" applyAlignment="1"/>
    <xf numFmtId="0" fontId="9" fillId="0" borderId="0" xfId="436" applyFont="1" applyFill="1" applyAlignment="1">
      <alignment vertical="center"/>
    </xf>
    <xf numFmtId="0" fontId="83" fillId="0" borderId="0" xfId="436" applyFont="1" applyFill="1" applyAlignment="1">
      <alignment vertical="center"/>
    </xf>
    <xf numFmtId="0" fontId="53" fillId="0" borderId="0" xfId="436" applyFont="1" applyFill="1">
      <alignment vertical="center"/>
    </xf>
    <xf numFmtId="0" fontId="7" fillId="0" borderId="0" xfId="436" applyFont="1" applyFill="1" applyAlignment="1">
      <alignment vertical="center"/>
    </xf>
    <xf numFmtId="0" fontId="27" fillId="0" borderId="0" xfId="436" applyFont="1" applyFill="1">
      <alignment vertical="center"/>
    </xf>
    <xf numFmtId="20" fontId="8" fillId="0" borderId="0" xfId="436" applyNumberFormat="1" applyFont="1" applyFill="1" applyAlignment="1">
      <alignment horizontal="center" vertical="center"/>
    </xf>
    <xf numFmtId="15" fontId="8" fillId="0" borderId="0" xfId="436" applyNumberFormat="1" applyFont="1" applyFill="1" applyAlignment="1">
      <alignment horizontal="left" vertical="center"/>
    </xf>
    <xf numFmtId="0" fontId="62" fillId="0" borderId="0" xfId="436" applyFont="1" applyFill="1">
      <alignment vertical="center"/>
    </xf>
    <xf numFmtId="0" fontId="62" fillId="0" borderId="40" xfId="436" applyFont="1" applyBorder="1">
      <alignment vertical="center"/>
    </xf>
    <xf numFmtId="0" fontId="62" fillId="0" borderId="38" xfId="436" applyFont="1" applyFill="1" applyBorder="1">
      <alignment vertical="center"/>
    </xf>
    <xf numFmtId="0" fontId="62" fillId="0" borderId="38" xfId="436" applyFont="1" applyBorder="1">
      <alignment vertical="center"/>
    </xf>
    <xf numFmtId="0" fontId="62" fillId="0" borderId="39" xfId="436" applyFont="1" applyFill="1" applyBorder="1">
      <alignment vertical="center"/>
    </xf>
    <xf numFmtId="0" fontId="108" fillId="0" borderId="39" xfId="0" applyFont="1" applyBorder="1"/>
    <xf numFmtId="0" fontId="61" fillId="0" borderId="50" xfId="436" applyFont="1" applyBorder="1">
      <alignment vertical="center"/>
    </xf>
    <xf numFmtId="0" fontId="61" fillId="0" borderId="55" xfId="436" applyFont="1" applyBorder="1">
      <alignment vertical="center"/>
    </xf>
    <xf numFmtId="1" fontId="61" fillId="0" borderId="96" xfId="436" applyNumberFormat="1" applyFont="1" applyFill="1" applyBorder="1" applyAlignment="1">
      <alignment horizontal="left" vertical="center"/>
    </xf>
    <xf numFmtId="0" fontId="62" fillId="0" borderId="0" xfId="436" applyFont="1" applyFill="1" applyBorder="1">
      <alignment vertical="center"/>
    </xf>
    <xf numFmtId="0" fontId="99" fillId="0" borderId="51" xfId="0" applyFont="1" applyBorder="1"/>
    <xf numFmtId="0" fontId="61" fillId="0" borderId="109" xfId="436" applyFont="1" applyBorder="1">
      <alignment vertical="center"/>
    </xf>
    <xf numFmtId="0" fontId="61" fillId="0" borderId="164" xfId="436" applyFont="1" applyFill="1" applyBorder="1">
      <alignment vertical="center"/>
    </xf>
    <xf numFmtId="0" fontId="61" fillId="0" borderId="164" xfId="436" applyFont="1" applyBorder="1">
      <alignment vertical="center"/>
    </xf>
    <xf numFmtId="1" fontId="61" fillId="0" borderId="184" xfId="436" applyNumberFormat="1" applyFont="1" applyFill="1" applyBorder="1" applyAlignment="1">
      <alignment horizontal="left" vertical="center"/>
    </xf>
    <xf numFmtId="0" fontId="62" fillId="0" borderId="164" xfId="436" applyFont="1" applyFill="1" applyBorder="1">
      <alignment vertical="center"/>
    </xf>
    <xf numFmtId="0" fontId="61" fillId="0" borderId="72" xfId="436" applyFont="1" applyBorder="1">
      <alignment vertical="center"/>
    </xf>
    <xf numFmtId="0" fontId="61" fillId="0" borderId="207" xfId="436" applyFont="1" applyFill="1" applyBorder="1">
      <alignment vertical="center"/>
    </xf>
    <xf numFmtId="0" fontId="61" fillId="0" borderId="207" xfId="436" applyFont="1" applyBorder="1">
      <alignment vertical="center"/>
    </xf>
    <xf numFmtId="1" fontId="61" fillId="0" borderId="29" xfId="436" applyNumberFormat="1" applyFont="1" applyFill="1" applyBorder="1" applyAlignment="1">
      <alignment horizontal="left" vertical="center"/>
    </xf>
    <xf numFmtId="0" fontId="99" fillId="0" borderId="208" xfId="0" applyFont="1" applyBorder="1"/>
    <xf numFmtId="0" fontId="61" fillId="0" borderId="167" xfId="436" applyFont="1" applyFill="1" applyBorder="1">
      <alignment vertical="center"/>
    </xf>
    <xf numFmtId="0" fontId="61" fillId="0" borderId="168" xfId="436" applyFont="1" applyFill="1" applyBorder="1">
      <alignment vertical="center"/>
    </xf>
    <xf numFmtId="0" fontId="61" fillId="0" borderId="209" xfId="436" applyFont="1" applyFill="1" applyBorder="1">
      <alignment vertical="center"/>
    </xf>
    <xf numFmtId="0" fontId="61" fillId="0" borderId="210" xfId="436" applyFont="1" applyFill="1" applyBorder="1">
      <alignment vertical="center"/>
    </xf>
    <xf numFmtId="0" fontId="99" fillId="0" borderId="169" xfId="0" applyFont="1" applyBorder="1"/>
    <xf numFmtId="0" fontId="7" fillId="0" borderId="40" xfId="436" applyFont="1" applyFill="1" applyBorder="1">
      <alignment vertical="center"/>
    </xf>
    <xf numFmtId="0" fontId="7" fillId="0" borderId="38" xfId="436" applyFont="1" applyFill="1" applyBorder="1">
      <alignment vertical="center"/>
    </xf>
    <xf numFmtId="0" fontId="7" fillId="0" borderId="168" xfId="436" applyFont="1" applyFill="1" applyBorder="1">
      <alignment vertical="center"/>
    </xf>
    <xf numFmtId="1" fontId="8" fillId="0" borderId="168" xfId="436" applyNumberFormat="1" applyFont="1" applyFill="1" applyBorder="1">
      <alignment vertical="center"/>
    </xf>
    <xf numFmtId="0" fontId="99" fillId="0" borderId="39" xfId="0" applyFont="1" applyBorder="1"/>
    <xf numFmtId="0" fontId="9" fillId="0" borderId="0" xfId="436" applyFont="1" applyAlignment="1"/>
    <xf numFmtId="0" fontId="216" fillId="0" borderId="211" xfId="0" applyFont="1" applyBorder="1" applyAlignment="1">
      <alignment horizontal="center" vertical="center"/>
    </xf>
    <xf numFmtId="0" fontId="216" fillId="0" borderId="212" xfId="0" applyFont="1" applyBorder="1" applyAlignment="1">
      <alignment horizontal="center" vertical="center"/>
    </xf>
    <xf numFmtId="0" fontId="216" fillId="0" borderId="213" xfId="0" applyFont="1" applyBorder="1" applyAlignment="1">
      <alignment horizontal="center" vertical="center"/>
    </xf>
    <xf numFmtId="0" fontId="216" fillId="0" borderId="214" xfId="0" applyFont="1" applyBorder="1" applyAlignment="1">
      <alignment horizontal="center" vertical="center"/>
    </xf>
    <xf numFmtId="0" fontId="216" fillId="0" borderId="215" xfId="0" applyFont="1" applyBorder="1" applyAlignment="1">
      <alignment horizontal="center" vertical="center"/>
    </xf>
    <xf numFmtId="0" fontId="45" fillId="0" borderId="216" xfId="0" applyFont="1" applyBorder="1" applyAlignment="1">
      <alignment vertical="center"/>
    </xf>
    <xf numFmtId="0" fontId="4" fillId="0" borderId="217" xfId="0" applyFont="1" applyBorder="1" applyAlignment="1" applyProtection="1">
      <alignment horizontal="center" vertical="center"/>
      <protection locked="0"/>
    </xf>
    <xf numFmtId="185" fontId="57" fillId="0" borderId="20" xfId="436" applyNumberFormat="1" applyFont="1" applyBorder="1" applyAlignment="1" applyProtection="1">
      <alignment horizontal="center" vertical="center"/>
      <protection locked="0"/>
    </xf>
    <xf numFmtId="0" fontId="45" fillId="0" borderId="218" xfId="0" applyFont="1" applyBorder="1" applyAlignment="1">
      <alignment vertical="center"/>
    </xf>
    <xf numFmtId="0" fontId="4" fillId="0" borderId="219" xfId="0" applyFont="1" applyBorder="1" applyAlignment="1" applyProtection="1">
      <alignment horizontal="center" vertical="center"/>
      <protection locked="0"/>
    </xf>
    <xf numFmtId="185" fontId="57" fillId="0" borderId="220" xfId="436" applyNumberFormat="1" applyFont="1" applyBorder="1" applyAlignment="1" applyProtection="1">
      <alignment horizontal="center" vertical="center"/>
      <protection locked="0"/>
    </xf>
    <xf numFmtId="0" fontId="45" fillId="0" borderId="221" xfId="0" applyFont="1" applyBorder="1" applyAlignment="1">
      <alignment vertical="center"/>
    </xf>
    <xf numFmtId="185" fontId="57" fillId="0" borderId="222" xfId="436" applyNumberFormat="1" applyFont="1" applyBorder="1" applyAlignment="1" applyProtection="1">
      <alignment horizontal="center" vertical="center"/>
      <protection locked="0"/>
    </xf>
    <xf numFmtId="0" fontId="45" fillId="0" borderId="223" xfId="0" applyFont="1" applyBorder="1" applyAlignment="1">
      <alignment vertical="center"/>
    </xf>
    <xf numFmtId="0" fontId="4" fillId="0" borderId="224" xfId="0" applyFont="1" applyBorder="1" applyAlignment="1" applyProtection="1">
      <alignment horizontal="center" vertical="center"/>
      <protection locked="0"/>
    </xf>
    <xf numFmtId="0" fontId="45" fillId="0" borderId="225" xfId="0" applyFont="1" applyBorder="1" applyAlignment="1">
      <alignment horizontal="left" vertical="center"/>
    </xf>
    <xf numFmtId="0" fontId="4" fillId="0" borderId="226" xfId="0" applyFont="1" applyBorder="1" applyAlignment="1" applyProtection="1">
      <alignment horizontal="center" vertical="center"/>
      <protection locked="0"/>
    </xf>
    <xf numFmtId="0" fontId="45" fillId="0" borderId="227" xfId="0" applyFont="1" applyBorder="1" applyAlignment="1">
      <alignment vertical="center"/>
    </xf>
    <xf numFmtId="0" fontId="4" fillId="0" borderId="228" xfId="0" applyFont="1" applyBorder="1" applyAlignment="1" applyProtection="1">
      <alignment horizontal="center" vertical="center"/>
      <protection locked="0"/>
    </xf>
    <xf numFmtId="0" fontId="45" fillId="0" borderId="229" xfId="0" applyFont="1" applyBorder="1" applyAlignment="1">
      <alignment vertical="center"/>
    </xf>
    <xf numFmtId="0" fontId="4" fillId="0" borderId="230" xfId="0" applyFont="1" applyBorder="1" applyAlignment="1" applyProtection="1">
      <alignment horizontal="center" vertical="center"/>
      <protection locked="0"/>
    </xf>
    <xf numFmtId="0" fontId="45" fillId="0" borderId="231" xfId="0" applyFont="1" applyBorder="1" applyAlignment="1">
      <alignment vertical="center"/>
    </xf>
    <xf numFmtId="0" fontId="45" fillId="0" borderId="232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181" fillId="0" borderId="0" xfId="0" applyFont="1" applyBorder="1" applyAlignment="1" applyProtection="1">
      <alignment horizontal="center" vertical="center"/>
      <protection locked="0"/>
    </xf>
    <xf numFmtId="185" fontId="58" fillId="0" borderId="0" xfId="436" applyNumberFormat="1" applyFont="1" applyBorder="1" applyAlignment="1" applyProtection="1">
      <alignment horizontal="center" vertical="center"/>
      <protection locked="0"/>
    </xf>
    <xf numFmtId="0" fontId="45" fillId="0" borderId="233" xfId="0" applyFont="1" applyFill="1" applyBorder="1" applyAlignment="1">
      <alignment vertical="center"/>
    </xf>
    <xf numFmtId="0" fontId="4" fillId="0" borderId="234" xfId="0" applyFont="1" applyBorder="1" applyAlignment="1" applyProtection="1">
      <alignment horizontal="center" vertical="center"/>
      <protection locked="0"/>
    </xf>
    <xf numFmtId="0" fontId="107" fillId="0" borderId="0" xfId="0" applyFont="1" applyAlignment="1">
      <alignment horizontal="center" vertical="center"/>
    </xf>
    <xf numFmtId="0" fontId="45" fillId="0" borderId="235" xfId="0" applyFont="1" applyBorder="1" applyAlignment="1">
      <alignment vertical="center"/>
    </xf>
    <xf numFmtId="0" fontId="4" fillId="0" borderId="236" xfId="0" applyFont="1" applyBorder="1" applyAlignment="1" applyProtection="1">
      <alignment horizontal="center" vertical="center"/>
      <protection locked="0"/>
    </xf>
    <xf numFmtId="185" fontId="57" fillId="0" borderId="237" xfId="436" applyNumberFormat="1" applyFont="1" applyBorder="1" applyAlignment="1" applyProtection="1">
      <alignment horizontal="center" vertical="center"/>
      <protection locked="0"/>
    </xf>
    <xf numFmtId="20" fontId="101" fillId="0" borderId="0" xfId="0" applyNumberFormat="1" applyFont="1"/>
    <xf numFmtId="0" fontId="45" fillId="0" borderId="238" xfId="0" applyFont="1" applyBorder="1" applyAlignment="1">
      <alignment vertical="center"/>
    </xf>
    <xf numFmtId="0" fontId="107" fillId="0" borderId="236" xfId="0" applyFont="1" applyBorder="1" applyAlignment="1">
      <alignment horizontal="center" vertical="center"/>
    </xf>
    <xf numFmtId="0" fontId="2" fillId="0" borderId="228" xfId="0" applyFont="1" applyFill="1" applyBorder="1" applyAlignment="1" applyProtection="1">
      <alignment horizontal="center" vertical="center"/>
      <protection locked="0"/>
    </xf>
    <xf numFmtId="0" fontId="45" fillId="0" borderId="239" xfId="0" applyFont="1" applyFill="1" applyBorder="1" applyAlignment="1">
      <alignment vertical="center"/>
    </xf>
    <xf numFmtId="0" fontId="2" fillId="58" borderId="228" xfId="0" applyFont="1" applyFill="1" applyBorder="1" applyAlignment="1" applyProtection="1">
      <alignment horizontal="center" vertical="center"/>
      <protection locked="0"/>
    </xf>
    <xf numFmtId="20" fontId="101" fillId="0" borderId="0" xfId="0" applyNumberFormat="1" applyFont="1" applyBorder="1"/>
    <xf numFmtId="20" fontId="190" fillId="58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223" xfId="0" applyFont="1" applyFill="1" applyBorder="1" applyAlignment="1">
      <alignment vertical="center"/>
    </xf>
    <xf numFmtId="0" fontId="45" fillId="0" borderId="239" xfId="0" applyFont="1" applyBorder="1" applyAlignment="1">
      <alignment vertical="center"/>
    </xf>
    <xf numFmtId="0" fontId="4" fillId="0" borderId="235" xfId="0" applyFont="1" applyBorder="1" applyAlignment="1" applyProtection="1">
      <alignment horizontal="center" vertical="center"/>
      <protection locked="0"/>
    </xf>
    <xf numFmtId="0" fontId="45" fillId="0" borderId="240" xfId="0" applyFont="1" applyBorder="1" applyAlignment="1">
      <alignment vertical="center"/>
    </xf>
    <xf numFmtId="185" fontId="57" fillId="0" borderId="241" xfId="436" applyNumberFormat="1" applyFont="1" applyBorder="1" applyAlignment="1" applyProtection="1">
      <alignment horizontal="center" vertical="center"/>
      <protection locked="0"/>
    </xf>
    <xf numFmtId="0" fontId="107" fillId="0" borderId="0" xfId="0" applyFont="1"/>
    <xf numFmtId="0" fontId="2" fillId="0" borderId="0" xfId="436" applyFont="1" applyFill="1" applyProtection="1">
      <alignment vertical="center"/>
      <protection locked="0"/>
    </xf>
    <xf numFmtId="0" fontId="2" fillId="0" borderId="0" xfId="436" applyFont="1" applyFill="1">
      <alignment vertical="center"/>
    </xf>
    <xf numFmtId="0" fontId="7" fillId="0" borderId="0" xfId="436" applyFont="1" applyFill="1" applyBorder="1" applyAlignment="1" applyProtection="1">
      <alignment vertical="center"/>
      <protection locked="0"/>
    </xf>
    <xf numFmtId="0" fontId="7" fillId="0" borderId="0" xfId="436" applyFont="1" applyBorder="1" applyAlignment="1" applyProtection="1">
      <alignment vertical="center"/>
      <protection locked="0"/>
    </xf>
    <xf numFmtId="0" fontId="62" fillId="0" borderId="0" xfId="436" applyFont="1" applyBorder="1" applyAlignment="1" applyProtection="1">
      <alignment vertical="center"/>
      <protection locked="0"/>
    </xf>
    <xf numFmtId="0" fontId="62" fillId="0" borderId="0" xfId="436" applyFont="1" applyProtection="1">
      <alignment vertical="center"/>
      <protection locked="0"/>
    </xf>
    <xf numFmtId="0" fontId="209" fillId="0" borderId="0" xfId="0" applyFont="1" applyBorder="1"/>
    <xf numFmtId="0" fontId="217" fillId="0" borderId="0" xfId="0" applyFont="1" applyBorder="1" applyAlignment="1">
      <alignment vertical="center"/>
    </xf>
    <xf numFmtId="0" fontId="191" fillId="0" borderId="0" xfId="0" applyFont="1" applyAlignment="1">
      <alignment vertical="center"/>
    </xf>
    <xf numFmtId="0" fontId="205" fillId="0" borderId="0" xfId="0" applyFont="1" applyBorder="1" applyAlignment="1">
      <alignment vertical="center"/>
    </xf>
    <xf numFmtId="0" fontId="205" fillId="0" borderId="0" xfId="0" applyFont="1" applyBorder="1" applyAlignment="1">
      <alignment horizontal="center" vertical="center"/>
    </xf>
    <xf numFmtId="0" fontId="218" fillId="0" borderId="0" xfId="436" applyFont="1" applyBorder="1" applyAlignment="1">
      <alignment vertical="center"/>
    </xf>
    <xf numFmtId="0" fontId="190" fillId="0" borderId="0" xfId="436" applyFont="1" applyBorder="1" applyAlignment="1">
      <alignment vertical="center"/>
    </xf>
    <xf numFmtId="15" fontId="190" fillId="0" borderId="0" xfId="436" applyNumberFormat="1" applyFont="1" applyBorder="1" applyAlignment="1">
      <alignment vertical="center"/>
    </xf>
    <xf numFmtId="15" fontId="191" fillId="0" borderId="0" xfId="0" applyNumberFormat="1" applyFont="1" applyAlignment="1">
      <alignment vertical="center"/>
    </xf>
    <xf numFmtId="15" fontId="190" fillId="0" borderId="0" xfId="436" applyNumberFormat="1" applyFont="1" applyBorder="1" applyAlignment="1">
      <alignment horizontal="left" vertical="center"/>
    </xf>
    <xf numFmtId="186" fontId="190" fillId="0" borderId="17" xfId="0" applyNumberFormat="1" applyFont="1" applyBorder="1" applyAlignment="1">
      <alignment vertical="center"/>
    </xf>
    <xf numFmtId="0" fontId="190" fillId="0" borderId="0" xfId="0" applyFont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191" fillId="43" borderId="10" xfId="0" applyFont="1" applyFill="1" applyBorder="1" applyAlignment="1">
      <alignment vertical="center"/>
    </xf>
    <xf numFmtId="0" fontId="29" fillId="0" borderId="2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191" fillId="43" borderId="10" xfId="428" applyFont="1" applyFill="1" applyBorder="1" applyAlignment="1">
      <alignment horizontal="center" vertical="center"/>
    </xf>
    <xf numFmtId="172" fontId="191" fillId="43" borderId="10" xfId="0" applyNumberFormat="1" applyFont="1" applyFill="1" applyBorder="1" applyAlignment="1">
      <alignment horizontal="center" vertical="center"/>
    </xf>
    <xf numFmtId="0" fontId="190" fillId="0" borderId="10" xfId="428" applyFont="1" applyBorder="1" applyAlignment="1">
      <alignment horizontal="center" vertical="center"/>
    </xf>
    <xf numFmtId="1" fontId="190" fillId="0" borderId="10" xfId="0" applyNumberFormat="1" applyFont="1" applyBorder="1" applyAlignment="1">
      <alignment horizontal="center" vertical="center"/>
    </xf>
    <xf numFmtId="1" fontId="219" fillId="0" borderId="10" xfId="0" applyNumberFormat="1" applyFont="1" applyBorder="1" applyAlignment="1">
      <alignment horizontal="center" vertical="center"/>
    </xf>
    <xf numFmtId="0" fontId="29" fillId="0" borderId="10" xfId="428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  <xf numFmtId="0" fontId="191" fillId="48" borderId="10" xfId="0" applyFont="1" applyFill="1" applyBorder="1" applyAlignment="1">
      <alignment vertical="center"/>
    </xf>
    <xf numFmtId="1" fontId="191" fillId="43" borderId="10" xfId="0" applyNumberFormat="1" applyFont="1" applyFill="1" applyBorder="1" applyAlignment="1">
      <alignment vertical="center"/>
    </xf>
    <xf numFmtId="0" fontId="191" fillId="0" borderId="0" xfId="0" applyFont="1"/>
    <xf numFmtId="0" fontId="4" fillId="0" borderId="0" xfId="428" applyFont="1" applyAlignment="1">
      <alignment horizontal="left"/>
    </xf>
    <xf numFmtId="0" fontId="180" fillId="0" borderId="0" xfId="428" applyFont="1" applyAlignment="1"/>
    <xf numFmtId="0" fontId="104" fillId="0" borderId="0" xfId="0" applyFont="1"/>
    <xf numFmtId="0" fontId="45" fillId="0" borderId="0" xfId="428" applyFont="1" applyFill="1" applyAlignment="1">
      <alignment horizontal="left"/>
    </xf>
    <xf numFmtId="0" fontId="220" fillId="0" borderId="0" xfId="428" applyFont="1" applyAlignment="1">
      <alignment horizontal="center"/>
    </xf>
    <xf numFmtId="0" fontId="208" fillId="0" borderId="0" xfId="428" applyFont="1" applyFill="1" applyAlignment="1">
      <alignment horizontal="center"/>
    </xf>
    <xf numFmtId="0" fontId="208" fillId="0" borderId="0" xfId="428" applyFont="1" applyFill="1" applyAlignment="1">
      <alignment horizontal="left"/>
    </xf>
    <xf numFmtId="14" fontId="7" fillId="0" borderId="0" xfId="428" applyNumberFormat="1" applyFont="1"/>
    <xf numFmtId="0" fontId="7" fillId="0" borderId="0" xfId="428" applyFont="1" applyAlignment="1">
      <alignment horizontal="center"/>
    </xf>
    <xf numFmtId="1" fontId="7" fillId="0" borderId="0" xfId="428" applyNumberFormat="1" applyFont="1"/>
    <xf numFmtId="0" fontId="107" fillId="0" borderId="0" xfId="0" applyFont="1" applyAlignment="1">
      <alignment vertical="center"/>
    </xf>
    <xf numFmtId="0" fontId="176" fillId="0" borderId="0" xfId="0" applyFont="1"/>
    <xf numFmtId="1" fontId="2" fillId="0" borderId="0" xfId="428" applyNumberFormat="1" applyFont="1"/>
    <xf numFmtId="0" fontId="2" fillId="0" borderId="0" xfId="428" applyFont="1"/>
    <xf numFmtId="0" fontId="27" fillId="0" borderId="0" xfId="428" applyFont="1"/>
    <xf numFmtId="0" fontId="99" fillId="0" borderId="0" xfId="0" quotePrefix="1" applyFont="1"/>
    <xf numFmtId="0" fontId="223" fillId="0" borderId="0" xfId="428" applyFont="1"/>
    <xf numFmtId="173" fontId="223" fillId="0" borderId="0" xfId="428" applyNumberFormat="1" applyFont="1"/>
    <xf numFmtId="0" fontId="94" fillId="0" borderId="0" xfId="428" applyFont="1"/>
    <xf numFmtId="0" fontId="223" fillId="0" borderId="0" xfId="428" applyFont="1" applyFill="1"/>
    <xf numFmtId="0" fontId="8" fillId="0" borderId="0" xfId="428" applyFont="1" applyAlignment="1">
      <alignment horizontal="right"/>
    </xf>
    <xf numFmtId="164" fontId="8" fillId="0" borderId="0" xfId="428" applyNumberFormat="1" applyFont="1" applyAlignment="1">
      <alignment horizontal="left"/>
    </xf>
    <xf numFmtId="164" fontId="8" fillId="0" borderId="0" xfId="428" applyNumberFormat="1" applyFont="1"/>
    <xf numFmtId="164" fontId="176" fillId="0" borderId="0" xfId="0" applyNumberFormat="1" applyFont="1"/>
    <xf numFmtId="0" fontId="224" fillId="0" borderId="0" xfId="0" applyFont="1"/>
    <xf numFmtId="0" fontId="99" fillId="0" borderId="0" xfId="0" applyFont="1" applyAlignment="1" applyProtection="1">
      <protection locked="0"/>
    </xf>
    <xf numFmtId="0" fontId="225" fillId="0" borderId="0" xfId="0" applyFont="1"/>
    <xf numFmtId="0" fontId="226" fillId="0" borderId="0" xfId="0" applyFont="1"/>
    <xf numFmtId="0" fontId="227" fillId="0" borderId="0" xfId="0" applyFont="1" applyAlignment="1">
      <alignment horizontal="left" readingOrder="2"/>
    </xf>
    <xf numFmtId="0" fontId="99" fillId="0" borderId="0" xfId="0" applyFont="1" applyAlignment="1">
      <alignment horizontal="center" wrapText="1"/>
    </xf>
    <xf numFmtId="0" fontId="228" fillId="0" borderId="0" xfId="0" applyFont="1"/>
    <xf numFmtId="1" fontId="99" fillId="0" borderId="0" xfId="0" applyNumberFormat="1" applyFont="1" applyAlignment="1">
      <alignment vertical="center"/>
    </xf>
    <xf numFmtId="165" fontId="99" fillId="0" borderId="0" xfId="0" applyNumberFormat="1" applyFont="1" applyAlignment="1">
      <alignment vertical="center"/>
    </xf>
    <xf numFmtId="165" fontId="7" fillId="0" borderId="0" xfId="428" applyNumberFormat="1" applyFont="1" applyFill="1" applyBorder="1" applyAlignment="1">
      <alignment horizontal="center"/>
    </xf>
    <xf numFmtId="0" fontId="7" fillId="0" borderId="0" xfId="428" applyFont="1" applyFill="1"/>
    <xf numFmtId="49" fontId="7" fillId="0" borderId="0" xfId="428" quotePrefix="1" applyNumberFormat="1" applyFont="1" applyFill="1" applyBorder="1" applyAlignment="1">
      <alignment horizontal="left"/>
    </xf>
    <xf numFmtId="49" fontId="7" fillId="0" borderId="0" xfId="428" quotePrefix="1" applyNumberFormat="1" applyFont="1" applyFill="1" applyBorder="1" applyAlignment="1">
      <alignment horizontal="right"/>
    </xf>
    <xf numFmtId="49" fontId="7" fillId="0" borderId="0" xfId="428" quotePrefix="1" applyNumberFormat="1" applyFont="1" applyFill="1" applyAlignment="1">
      <alignment horizontal="center"/>
    </xf>
    <xf numFmtId="49" fontId="7" fillId="0" borderId="0" xfId="428" applyNumberFormat="1" applyFont="1" applyFill="1"/>
    <xf numFmtId="49" fontId="7" fillId="0" borderId="0" xfId="428" quotePrefix="1" applyNumberFormat="1" applyFont="1" applyFill="1"/>
    <xf numFmtId="0" fontId="195" fillId="0" borderId="0" xfId="0" applyFont="1"/>
    <xf numFmtId="0" fontId="136" fillId="0" borderId="0" xfId="428" applyFont="1" applyAlignment="1"/>
    <xf numFmtId="0" fontId="8" fillId="0" borderId="0" xfId="428" applyFont="1"/>
    <xf numFmtId="15" fontId="230" fillId="0" borderId="0" xfId="428" applyNumberFormat="1" applyFont="1" applyAlignment="1">
      <alignment horizontal="center"/>
    </xf>
    <xf numFmtId="0" fontId="10" fillId="0" borderId="0" xfId="428" applyFont="1"/>
    <xf numFmtId="0" fontId="231" fillId="0" borderId="0" xfId="0" applyFont="1" applyAlignment="1">
      <alignment horizontal="left" readingOrder="2"/>
    </xf>
    <xf numFmtId="0" fontId="232" fillId="0" borderId="0" xfId="428" applyFont="1"/>
    <xf numFmtId="9" fontId="233" fillId="0" borderId="0" xfId="458" applyFont="1"/>
    <xf numFmtId="0" fontId="232" fillId="0" borderId="0" xfId="428" applyFont="1" applyBorder="1"/>
    <xf numFmtId="164" fontId="62" fillId="0" borderId="0" xfId="428" applyNumberFormat="1" applyFont="1"/>
    <xf numFmtId="0" fontId="9" fillId="0" borderId="0" xfId="428" applyFont="1"/>
    <xf numFmtId="0" fontId="7" fillId="0" borderId="0" xfId="428" applyFont="1" applyBorder="1"/>
    <xf numFmtId="0" fontId="80" fillId="0" borderId="0" xfId="428" applyFont="1" applyAlignment="1">
      <alignment horizontal="center"/>
    </xf>
    <xf numFmtId="0" fontId="233" fillId="0" borderId="0" xfId="428" quotePrefix="1" applyFont="1" applyAlignment="1">
      <alignment horizontal="center"/>
    </xf>
    <xf numFmtId="0" fontId="61" fillId="0" borderId="0" xfId="436" applyFont="1" applyFill="1" applyProtection="1">
      <alignment vertical="center"/>
      <protection locked="0"/>
    </xf>
    <xf numFmtId="0" fontId="146" fillId="0" borderId="0" xfId="428" quotePrefix="1" applyFont="1" applyAlignment="1">
      <alignment horizontal="center"/>
    </xf>
    <xf numFmtId="0" fontId="61" fillId="0" borderId="0" xfId="428" applyFont="1"/>
    <xf numFmtId="0" fontId="10" fillId="0" borderId="0" xfId="436" applyFont="1" applyAlignment="1">
      <alignment horizontal="left" vertical="center"/>
    </xf>
    <xf numFmtId="0" fontId="198" fillId="0" borderId="0" xfId="436" applyFont="1" applyFill="1" applyAlignment="1">
      <alignment vertical="center"/>
    </xf>
    <xf numFmtId="0" fontId="235" fillId="0" borderId="0" xfId="436" applyFont="1" applyAlignment="1">
      <alignment horizontal="left" vertical="center"/>
    </xf>
    <xf numFmtId="0" fontId="88" fillId="0" borderId="0" xfId="436" applyFont="1" applyAlignment="1">
      <alignment horizontal="left" vertical="center"/>
    </xf>
    <xf numFmtId="0" fontId="8" fillId="0" borderId="0" xfId="436" applyFont="1" applyAlignment="1">
      <alignment horizontal="right" vertical="center"/>
    </xf>
    <xf numFmtId="164" fontId="8" fillId="0" borderId="0" xfId="436" applyNumberFormat="1" applyFont="1" applyAlignment="1">
      <alignment horizontal="left" vertical="center"/>
    </xf>
    <xf numFmtId="15" fontId="8" fillId="0" borderId="0" xfId="436" applyNumberFormat="1" applyFont="1" applyAlignment="1">
      <alignment horizontal="left" vertical="center"/>
    </xf>
    <xf numFmtId="0" fontId="8" fillId="0" borderId="94" xfId="436" applyFont="1" applyBorder="1" applyAlignment="1">
      <alignment horizontal="center" vertical="center"/>
    </xf>
    <xf numFmtId="0" fontId="8" fillId="0" borderId="242" xfId="436" applyFont="1" applyBorder="1" applyAlignment="1">
      <alignment horizontal="center" vertical="center"/>
    </xf>
    <xf numFmtId="0" fontId="8" fillId="0" borderId="203" xfId="436" applyFont="1" applyBorder="1" applyAlignment="1">
      <alignment horizontal="center" vertical="center"/>
    </xf>
    <xf numFmtId="0" fontId="8" fillId="0" borderId="206" xfId="436" applyFont="1" applyBorder="1" applyAlignment="1">
      <alignment horizontal="center" vertical="center"/>
    </xf>
    <xf numFmtId="0" fontId="8" fillId="0" borderId="34" xfId="436" applyFont="1" applyBorder="1" applyAlignment="1">
      <alignment horizontal="left" vertical="center"/>
    </xf>
    <xf numFmtId="0" fontId="8" fillId="0" borderId="243" xfId="436" applyFont="1" applyBorder="1" applyAlignment="1">
      <alignment horizontal="center" vertical="center"/>
    </xf>
    <xf numFmtId="0" fontId="8" fillId="0" borderId="244" xfId="436" applyFont="1" applyBorder="1" applyAlignment="1">
      <alignment horizontal="center" vertical="center"/>
    </xf>
    <xf numFmtId="0" fontId="8" fillId="0" borderId="245" xfId="436" applyFont="1" applyBorder="1" applyAlignment="1">
      <alignment horizontal="left" vertical="center"/>
    </xf>
    <xf numFmtId="0" fontId="236" fillId="0" borderId="0" xfId="0" applyFont="1" applyBorder="1"/>
    <xf numFmtId="0" fontId="8" fillId="0" borderId="167" xfId="436" applyFont="1" applyBorder="1" applyAlignment="1">
      <alignment horizontal="left" vertical="center"/>
    </xf>
    <xf numFmtId="0" fontId="8" fillId="0" borderId="168" xfId="436" applyFont="1" applyBorder="1" applyAlignment="1">
      <alignment horizontal="center" vertical="center"/>
    </xf>
    <xf numFmtId="0" fontId="8" fillId="0" borderId="168" xfId="436" applyFont="1" applyBorder="1" applyAlignment="1">
      <alignment horizontal="left" vertical="center"/>
    </xf>
    <xf numFmtId="0" fontId="238" fillId="0" borderId="0" xfId="0" applyFont="1" applyBorder="1"/>
    <xf numFmtId="0" fontId="239" fillId="0" borderId="0" xfId="0" applyFont="1" applyBorder="1"/>
    <xf numFmtId="0" fontId="2" fillId="0" borderId="167" xfId="436" applyFont="1" applyBorder="1" applyAlignment="1">
      <alignment horizontal="left" vertical="center"/>
    </xf>
    <xf numFmtId="0" fontId="2" fillId="0" borderId="168" xfId="436" applyFont="1" applyBorder="1" applyAlignment="1">
      <alignment horizontal="left" vertical="center"/>
    </xf>
    <xf numFmtId="0" fontId="2" fillId="0" borderId="243" xfId="436" applyFont="1" applyBorder="1" applyAlignment="1">
      <alignment horizontal="center" vertical="center"/>
    </xf>
    <xf numFmtId="0" fontId="2" fillId="0" borderId="168" xfId="436" applyFont="1" applyBorder="1" applyAlignment="1">
      <alignment horizontal="center" vertical="center"/>
    </xf>
    <xf numFmtId="0" fontId="101" fillId="0" borderId="94" xfId="0" applyFont="1" applyBorder="1"/>
    <xf numFmtId="0" fontId="83" fillId="0" borderId="167" xfId="436" applyFont="1" applyBorder="1" applyAlignment="1">
      <alignment horizontal="left" vertical="center"/>
    </xf>
    <xf numFmtId="0" fontId="83" fillId="0" borderId="243" xfId="436" applyFont="1" applyBorder="1" applyAlignment="1">
      <alignment horizontal="center" vertical="center"/>
    </xf>
    <xf numFmtId="0" fontId="83" fillId="0" borderId="168" xfId="436" applyFont="1" applyBorder="1" applyAlignment="1">
      <alignment horizontal="center" vertical="center"/>
    </xf>
    <xf numFmtId="0" fontId="83" fillId="0" borderId="244" xfId="436" applyFont="1" applyBorder="1" applyAlignment="1">
      <alignment horizontal="center" vertical="center"/>
    </xf>
    <xf numFmtId="0" fontId="83" fillId="0" borderId="168" xfId="436" applyFont="1" applyBorder="1" applyAlignment="1">
      <alignment horizontal="left" vertical="center"/>
    </xf>
    <xf numFmtId="49" fontId="9" fillId="26" borderId="26" xfId="0" applyNumberFormat="1" applyFont="1" applyFill="1" applyBorder="1" applyAlignment="1">
      <alignment horizontal="center" vertical="center"/>
    </xf>
    <xf numFmtId="49" fontId="240" fillId="26" borderId="10" xfId="0" applyNumberFormat="1" applyFont="1" applyFill="1" applyBorder="1" applyAlignment="1">
      <alignment horizontal="center" vertical="center"/>
    </xf>
    <xf numFmtId="49" fontId="156" fillId="26" borderId="10" xfId="0" applyNumberFormat="1" applyFont="1" applyFill="1" applyBorder="1" applyAlignment="1">
      <alignment horizontal="center" vertical="center"/>
    </xf>
    <xf numFmtId="0" fontId="2" fillId="0" borderId="250" xfId="436" applyFont="1" applyBorder="1">
      <alignment vertical="center"/>
    </xf>
    <xf numFmtId="1" fontId="107" fillId="0" borderId="156" xfId="436" applyNumberFormat="1" applyFont="1" applyBorder="1" applyAlignment="1" applyProtection="1">
      <alignment horizontal="center" vertical="center"/>
      <protection locked="0"/>
    </xf>
    <xf numFmtId="167" fontId="57" fillId="0" borderId="156" xfId="436" applyNumberFormat="1" applyFont="1" applyBorder="1" applyAlignment="1" applyProtection="1">
      <alignment horizontal="center" vertical="center"/>
      <protection locked="0"/>
    </xf>
    <xf numFmtId="1" fontId="107" fillId="0" borderId="156" xfId="436" applyNumberFormat="1" applyFont="1" applyFill="1" applyBorder="1" applyAlignment="1" applyProtection="1">
      <alignment horizontal="center" vertical="center"/>
      <protection locked="0"/>
    </xf>
    <xf numFmtId="167" fontId="57" fillId="0" borderId="251" xfId="436" applyNumberFormat="1" applyFont="1" applyBorder="1" applyAlignment="1" applyProtection="1">
      <alignment horizontal="center" vertical="center"/>
      <protection locked="0"/>
    </xf>
    <xf numFmtId="0" fontId="2" fillId="0" borderId="178" xfId="436" applyFont="1" applyBorder="1">
      <alignment vertical="center"/>
    </xf>
    <xf numFmtId="1" fontId="107" fillId="31" borderId="156" xfId="436" applyNumberFormat="1" applyFont="1" applyFill="1" applyBorder="1" applyAlignment="1" applyProtection="1">
      <alignment horizontal="center" vertical="center"/>
      <protection locked="0"/>
    </xf>
    <xf numFmtId="167" fontId="57" fillId="31" borderId="156" xfId="436" applyNumberFormat="1" applyFont="1" applyFill="1" applyBorder="1" applyAlignment="1" applyProtection="1">
      <alignment horizontal="center" vertical="center"/>
      <protection locked="0"/>
    </xf>
    <xf numFmtId="167" fontId="2" fillId="31" borderId="251" xfId="436" applyNumberFormat="1" applyFont="1" applyFill="1" applyBorder="1" applyAlignment="1" applyProtection="1">
      <alignment horizontal="center" vertical="center"/>
      <protection locked="0"/>
    </xf>
    <xf numFmtId="20" fontId="240" fillId="25" borderId="26" xfId="0" applyNumberFormat="1" applyFont="1" applyFill="1" applyBorder="1" applyAlignment="1">
      <alignment horizontal="center" vertical="center"/>
    </xf>
    <xf numFmtId="1" fontId="8" fillId="25" borderId="26" xfId="0" applyNumberFormat="1" applyFont="1" applyFill="1" applyBorder="1" applyAlignment="1">
      <alignment horizontal="center" vertical="center"/>
    </xf>
    <xf numFmtId="1" fontId="8" fillId="25" borderId="10" xfId="0" applyNumberFormat="1" applyFont="1" applyFill="1" applyBorder="1" applyAlignment="1">
      <alignment horizontal="center" vertical="center"/>
    </xf>
    <xf numFmtId="1" fontId="8" fillId="25" borderId="27" xfId="0" applyNumberFormat="1" applyFont="1" applyFill="1" applyBorder="1" applyAlignment="1">
      <alignment horizontal="center" vertical="center"/>
    </xf>
    <xf numFmtId="0" fontId="2" fillId="0" borderId="252" xfId="503" applyFont="1" applyBorder="1"/>
    <xf numFmtId="1" fontId="107" fillId="31" borderId="157" xfId="436" applyNumberFormat="1" applyFont="1" applyFill="1" applyBorder="1" applyAlignment="1" applyProtection="1">
      <alignment horizontal="center" vertical="center"/>
      <protection locked="0"/>
    </xf>
    <xf numFmtId="167" fontId="57" fillId="0" borderId="253" xfId="436" applyNumberFormat="1" applyFont="1" applyBorder="1" applyAlignment="1" applyProtection="1">
      <alignment horizontal="center" vertical="center"/>
      <protection locked="0"/>
    </xf>
    <xf numFmtId="0" fontId="2" fillId="0" borderId="181" xfId="436" applyFont="1" applyBorder="1">
      <alignment vertical="center"/>
    </xf>
    <xf numFmtId="167" fontId="57" fillId="31" borderId="157" xfId="436" applyNumberFormat="1" applyFont="1" applyFill="1" applyBorder="1" applyAlignment="1" applyProtection="1">
      <alignment horizontal="center" vertical="center"/>
      <protection locked="0"/>
    </xf>
    <xf numFmtId="20" fontId="8" fillId="60" borderId="26" xfId="0" applyNumberFormat="1" applyFont="1" applyFill="1" applyBorder="1" applyAlignment="1">
      <alignment horizontal="center" vertical="center"/>
    </xf>
    <xf numFmtId="20" fontId="8" fillId="60" borderId="10" xfId="0" applyNumberFormat="1" applyFont="1" applyFill="1" applyBorder="1" applyAlignment="1">
      <alignment horizontal="center" vertical="center"/>
    </xf>
    <xf numFmtId="20" fontId="8" fillId="60" borderId="27" xfId="0" applyNumberFormat="1" applyFont="1" applyFill="1" applyBorder="1" applyAlignment="1">
      <alignment horizontal="center" vertical="center"/>
    </xf>
    <xf numFmtId="0" fontId="2" fillId="0" borderId="252" xfId="436" applyFont="1" applyBorder="1">
      <alignment vertical="center"/>
    </xf>
    <xf numFmtId="0" fontId="2" fillId="0" borderId="185" xfId="436" applyFont="1" applyBorder="1">
      <alignment vertical="center"/>
    </xf>
    <xf numFmtId="1" fontId="107" fillId="31" borderId="254" xfId="436" applyNumberFormat="1" applyFont="1" applyFill="1" applyBorder="1" applyAlignment="1" applyProtection="1">
      <alignment horizontal="center" vertical="center"/>
      <protection locked="0"/>
    </xf>
    <xf numFmtId="167" fontId="57" fillId="31" borderId="254" xfId="436" applyNumberFormat="1" applyFont="1" applyFill="1" applyBorder="1" applyAlignment="1" applyProtection="1">
      <alignment horizontal="center" vertical="center"/>
      <protection locked="0"/>
    </xf>
    <xf numFmtId="167" fontId="57" fillId="0" borderId="255" xfId="436" applyNumberFormat="1" applyFont="1" applyBorder="1" applyAlignment="1" applyProtection="1">
      <alignment horizontal="center" vertical="center"/>
      <protection locked="0"/>
    </xf>
    <xf numFmtId="20" fontId="9" fillId="36" borderId="26" xfId="0" applyNumberFormat="1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20" fontId="9" fillId="36" borderId="37" xfId="0" applyNumberFormat="1" applyFont="1" applyFill="1" applyBorder="1" applyAlignment="1">
      <alignment horizontal="center" vertical="center"/>
    </xf>
    <xf numFmtId="20" fontId="8" fillId="0" borderId="37" xfId="0" applyNumberFormat="1" applyFont="1" applyFill="1" applyBorder="1" applyAlignment="1">
      <alignment horizontal="center" vertical="center"/>
    </xf>
    <xf numFmtId="20" fontId="8" fillId="0" borderId="36" xfId="0" applyNumberFormat="1" applyFont="1" applyFill="1" applyBorder="1" applyAlignment="1">
      <alignment horizontal="center" vertical="center"/>
    </xf>
    <xf numFmtId="20" fontId="8" fillId="0" borderId="112" xfId="0" applyNumberFormat="1" applyFont="1" applyFill="1" applyBorder="1" applyAlignment="1">
      <alignment horizontal="center" vertical="center"/>
    </xf>
    <xf numFmtId="1" fontId="101" fillId="34" borderId="0" xfId="0" applyNumberFormat="1" applyFont="1" applyFill="1" applyAlignment="1">
      <alignment horizontal="center"/>
    </xf>
    <xf numFmtId="0" fontId="2" fillId="0" borderId="256" xfId="436" applyFont="1" applyBorder="1">
      <alignment vertical="center"/>
    </xf>
    <xf numFmtId="0" fontId="2" fillId="0" borderId="0" xfId="436" applyFont="1" applyFill="1" applyBorder="1">
      <alignment vertical="center"/>
    </xf>
    <xf numFmtId="1" fontId="107" fillId="31" borderId="44" xfId="436" applyNumberFormat="1" applyFont="1" applyFill="1" applyBorder="1" applyAlignment="1" applyProtection="1">
      <alignment horizontal="center" vertical="center"/>
      <protection locked="0"/>
    </xf>
    <xf numFmtId="167" fontId="57" fillId="0" borderId="204" xfId="436" applyNumberFormat="1" applyFont="1" applyFill="1" applyBorder="1" applyAlignment="1" applyProtection="1">
      <alignment horizontal="center" vertical="center"/>
      <protection locked="0"/>
    </xf>
    <xf numFmtId="167" fontId="57" fillId="0" borderId="255" xfId="436" applyNumberFormat="1" applyFont="1" applyFill="1" applyBorder="1" applyAlignment="1" applyProtection="1">
      <alignment horizontal="center" vertical="center"/>
      <protection locked="0"/>
    </xf>
    <xf numFmtId="167" fontId="137" fillId="31" borderId="254" xfId="436" applyNumberFormat="1" applyFont="1" applyFill="1" applyBorder="1" applyAlignment="1" applyProtection="1">
      <alignment horizontal="center" vertical="center"/>
      <protection locked="0"/>
    </xf>
    <xf numFmtId="0" fontId="101" fillId="34" borderId="0" xfId="0" applyFont="1" applyFill="1"/>
    <xf numFmtId="1" fontId="107" fillId="0" borderId="254" xfId="436" applyNumberFormat="1" applyFont="1" applyBorder="1" applyAlignment="1" applyProtection="1">
      <alignment horizontal="center" vertical="center"/>
      <protection locked="0"/>
    </xf>
    <xf numFmtId="167" fontId="57" fillId="0" borderId="254" xfId="436" applyNumberFormat="1" applyFont="1" applyBorder="1" applyAlignment="1" applyProtection="1">
      <alignment horizontal="center" vertical="center"/>
      <protection locked="0"/>
    </xf>
    <xf numFmtId="0" fontId="2" fillId="0" borderId="256" xfId="436" applyFont="1" applyFill="1" applyBorder="1">
      <alignment vertical="center"/>
    </xf>
    <xf numFmtId="0" fontId="2" fillId="0" borderId="257" xfId="436" applyFont="1" applyFill="1" applyBorder="1">
      <alignment vertical="center"/>
    </xf>
    <xf numFmtId="1" fontId="107" fillId="0" borderId="258" xfId="436" applyNumberFormat="1" applyFont="1" applyBorder="1" applyAlignment="1" applyProtection="1">
      <alignment horizontal="center" vertical="center"/>
      <protection locked="0"/>
    </xf>
    <xf numFmtId="167" fontId="57" fillId="0" borderId="258" xfId="436" applyNumberFormat="1" applyFont="1" applyBorder="1" applyAlignment="1" applyProtection="1">
      <alignment horizontal="center" vertical="center"/>
      <protection locked="0"/>
    </xf>
    <xf numFmtId="1" fontId="107" fillId="31" borderId="258" xfId="436" applyNumberFormat="1" applyFont="1" applyFill="1" applyBorder="1" applyAlignment="1" applyProtection="1">
      <alignment horizontal="center" vertical="center"/>
      <protection locked="0"/>
    </xf>
    <xf numFmtId="1" fontId="107" fillId="0" borderId="243" xfId="436" applyNumberFormat="1" applyFont="1" applyBorder="1" applyAlignment="1" applyProtection="1">
      <alignment horizontal="center" vertical="center"/>
      <protection locked="0"/>
    </xf>
    <xf numFmtId="167" fontId="57" fillId="0" borderId="243" xfId="436" applyNumberFormat="1" applyFont="1" applyBorder="1" applyAlignment="1" applyProtection="1">
      <alignment horizontal="center" vertical="center"/>
      <protection locked="0"/>
    </xf>
    <xf numFmtId="167" fontId="57" fillId="0" borderId="244" xfId="436" applyNumberFormat="1" applyFont="1" applyBorder="1" applyAlignment="1" applyProtection="1">
      <alignment horizontal="center" vertical="center"/>
      <protection locked="0"/>
    </xf>
    <xf numFmtId="0" fontId="83" fillId="0" borderId="50" xfId="436" applyFont="1" applyBorder="1" applyAlignment="1">
      <alignment horizontal="left" vertical="center"/>
    </xf>
    <xf numFmtId="0" fontId="83" fillId="0" borderId="44" xfId="436" applyFont="1" applyBorder="1" applyAlignment="1">
      <alignment horizontal="center" vertical="center"/>
    </xf>
    <xf numFmtId="2" fontId="83" fillId="0" borderId="44" xfId="436" applyNumberFormat="1" applyFont="1" applyBorder="1" applyAlignment="1">
      <alignment horizontal="center" vertical="center"/>
    </xf>
    <xf numFmtId="0" fontId="83" fillId="0" borderId="0" xfId="436" applyFont="1" applyBorder="1" applyAlignment="1">
      <alignment horizontal="center" vertical="center"/>
    </xf>
    <xf numFmtId="0" fontId="83" fillId="0" borderId="204" xfId="436" applyFont="1" applyBorder="1" applyAlignment="1">
      <alignment horizontal="center" vertical="center"/>
    </xf>
    <xf numFmtId="0" fontId="83" fillId="0" borderId="0" xfId="436" applyFont="1" applyBorder="1" applyAlignment="1">
      <alignment horizontal="left" vertical="center"/>
    </xf>
    <xf numFmtId="185" fontId="83" fillId="0" borderId="44" xfId="436" applyNumberFormat="1" applyFont="1" applyBorder="1" applyAlignment="1">
      <alignment horizontal="center" vertical="center"/>
    </xf>
    <xf numFmtId="0" fontId="2" fillId="0" borderId="260" xfId="436" applyFont="1" applyBorder="1">
      <alignment vertical="center"/>
    </xf>
    <xf numFmtId="0" fontId="57" fillId="0" borderId="248" xfId="436" applyFont="1" applyFill="1" applyBorder="1" applyAlignment="1" applyProtection="1">
      <alignment horizontal="center" vertical="center"/>
      <protection locked="0"/>
    </xf>
    <xf numFmtId="185" fontId="57" fillId="0" borderId="248" xfId="436" applyNumberFormat="1" applyFont="1" applyBorder="1" applyAlignment="1" applyProtection="1">
      <alignment horizontal="center" vertical="center"/>
      <protection locked="0"/>
    </xf>
    <xf numFmtId="0" fontId="57" fillId="0" borderId="248" xfId="436" applyFont="1" applyBorder="1" applyAlignment="1" applyProtection="1">
      <alignment horizontal="center" vertical="center"/>
      <protection locked="0"/>
    </xf>
    <xf numFmtId="185" fontId="57" fillId="0" borderId="203" xfId="436" applyNumberFormat="1" applyFont="1" applyBorder="1" applyAlignment="1" applyProtection="1">
      <alignment horizontal="center" vertical="center"/>
      <protection locked="0"/>
    </xf>
    <xf numFmtId="0" fontId="57" fillId="31" borderId="248" xfId="436" applyFont="1" applyFill="1" applyBorder="1" applyAlignment="1" applyProtection="1">
      <alignment horizontal="center" vertical="center"/>
      <protection locked="0"/>
    </xf>
    <xf numFmtId="185" fontId="57" fillId="0" borderId="249" xfId="436" applyNumberFormat="1" applyFont="1" applyBorder="1" applyAlignment="1" applyProtection="1">
      <alignment horizontal="center" vertical="center"/>
      <protection locked="0"/>
    </xf>
    <xf numFmtId="0" fontId="57" fillId="0" borderId="157" xfId="436" applyFont="1" applyBorder="1" applyAlignment="1" applyProtection="1">
      <alignment horizontal="center" vertical="center"/>
      <protection locked="0"/>
    </xf>
    <xf numFmtId="185" fontId="57" fillId="0" borderId="157" xfId="436" applyNumberFormat="1" applyFont="1" applyBorder="1" applyAlignment="1" applyProtection="1">
      <alignment horizontal="center" vertical="center"/>
      <protection locked="0"/>
    </xf>
    <xf numFmtId="185" fontId="57" fillId="0" borderId="253" xfId="436" applyNumberFormat="1" applyFont="1" applyBorder="1" applyAlignment="1" applyProtection="1">
      <alignment horizontal="center" vertical="center"/>
      <protection locked="0"/>
    </xf>
    <xf numFmtId="0" fontId="57" fillId="58" borderId="157" xfId="436" applyFont="1" applyFill="1" applyBorder="1" applyAlignment="1" applyProtection="1">
      <alignment horizontal="center" vertical="center"/>
      <protection locked="0"/>
    </xf>
    <xf numFmtId="1" fontId="101" fillId="0" borderId="0" xfId="0" applyNumberFormat="1" applyFont="1"/>
    <xf numFmtId="185" fontId="57" fillId="0" borderId="204" xfId="436" applyNumberFormat="1" applyFont="1" applyBorder="1" applyAlignment="1" applyProtection="1">
      <alignment horizontal="center" vertical="center"/>
      <protection locked="0"/>
    </xf>
    <xf numFmtId="0" fontId="57" fillId="31" borderId="157" xfId="436" applyFont="1" applyFill="1" applyBorder="1" applyAlignment="1" applyProtection="1">
      <alignment horizontal="center" vertical="center"/>
      <protection locked="0"/>
    </xf>
    <xf numFmtId="0" fontId="57" fillId="0" borderId="157" xfId="436" applyFont="1" applyFill="1" applyBorder="1" applyAlignment="1" applyProtection="1">
      <alignment horizontal="center" vertical="center"/>
      <protection locked="0"/>
    </xf>
    <xf numFmtId="0" fontId="2" fillId="31" borderId="181" xfId="436" applyFont="1" applyFill="1" applyBorder="1">
      <alignment vertical="center"/>
    </xf>
    <xf numFmtId="185" fontId="101" fillId="0" borderId="0" xfId="0" applyNumberFormat="1" applyFont="1"/>
    <xf numFmtId="185" fontId="57" fillId="0" borderId="156" xfId="436" applyNumberFormat="1" applyFont="1" applyBorder="1" applyAlignment="1" applyProtection="1">
      <alignment horizontal="center" vertical="center"/>
      <protection locked="0"/>
    </xf>
    <xf numFmtId="2" fontId="101" fillId="0" borderId="0" xfId="0" applyNumberFormat="1" applyFont="1"/>
    <xf numFmtId="0" fontId="137" fillId="31" borderId="157" xfId="436" applyFont="1" applyFill="1" applyBorder="1" applyAlignment="1" applyProtection="1">
      <alignment horizontal="center" vertical="center"/>
      <protection locked="0"/>
    </xf>
    <xf numFmtId="0" fontId="2" fillId="0" borderId="99" xfId="436" applyFont="1" applyFill="1" applyBorder="1">
      <alignment vertical="center"/>
    </xf>
    <xf numFmtId="185" fontId="57" fillId="31" borderId="157" xfId="436" applyNumberFormat="1" applyFont="1" applyFill="1" applyBorder="1" applyAlignment="1" applyProtection="1">
      <alignment horizontal="center" vertical="center"/>
      <protection locked="0"/>
    </xf>
    <xf numFmtId="0" fontId="57" fillId="31" borderId="44" xfId="436" applyFont="1" applyFill="1" applyBorder="1" applyAlignment="1" applyProtection="1">
      <alignment horizontal="center" vertical="center"/>
      <protection locked="0"/>
    </xf>
    <xf numFmtId="0" fontId="57" fillId="0" borderId="44" xfId="436" applyFont="1" applyFill="1" applyBorder="1" applyAlignment="1" applyProtection="1">
      <alignment horizontal="center" vertical="center"/>
      <protection locked="0"/>
    </xf>
    <xf numFmtId="0" fontId="99" fillId="0" borderId="50" xfId="0" applyFont="1" applyBorder="1"/>
    <xf numFmtId="0" fontId="241" fillId="0" borderId="157" xfId="436" applyFont="1" applyFill="1" applyBorder="1" applyAlignment="1" applyProtection="1">
      <alignment horizontal="center" vertical="center"/>
      <protection locked="0"/>
    </xf>
    <xf numFmtId="185" fontId="57" fillId="31" borderId="253" xfId="436" applyNumberFormat="1" applyFont="1" applyFill="1" applyBorder="1" applyAlignment="1" applyProtection="1">
      <alignment horizontal="center" vertical="center"/>
      <protection locked="0"/>
    </xf>
    <xf numFmtId="0" fontId="242" fillId="0" borderId="0" xfId="436" applyFont="1" applyBorder="1">
      <alignment vertical="center"/>
    </xf>
    <xf numFmtId="185" fontId="57" fillId="0" borderId="253" xfId="436" applyNumberFormat="1" applyFont="1" applyFill="1" applyBorder="1" applyAlignment="1" applyProtection="1">
      <alignment horizontal="center" vertical="center"/>
      <protection locked="0"/>
    </xf>
    <xf numFmtId="185" fontId="57" fillId="0" borderId="157" xfId="436" applyNumberFormat="1" applyFont="1" applyFill="1" applyBorder="1" applyAlignment="1" applyProtection="1">
      <alignment horizontal="center" vertical="center"/>
      <protection locked="0"/>
    </xf>
    <xf numFmtId="0" fontId="2" fillId="0" borderId="19" xfId="436" applyFont="1" applyBorder="1">
      <alignment vertical="center"/>
    </xf>
    <xf numFmtId="0" fontId="57" fillId="31" borderId="254" xfId="436" applyFont="1" applyFill="1" applyBorder="1" applyAlignment="1" applyProtection="1">
      <alignment horizontal="center" vertical="center"/>
      <protection locked="0"/>
    </xf>
    <xf numFmtId="0" fontId="57" fillId="0" borderId="254" xfId="436" applyFont="1" applyFill="1" applyBorder="1" applyAlignment="1" applyProtection="1">
      <alignment horizontal="center" vertical="center"/>
      <protection locked="0"/>
    </xf>
    <xf numFmtId="0" fontId="8" fillId="0" borderId="0" xfId="436" applyFont="1" applyBorder="1">
      <alignment vertical="center"/>
    </xf>
    <xf numFmtId="185" fontId="57" fillId="31" borderId="44" xfId="436" applyNumberFormat="1" applyFont="1" applyFill="1" applyBorder="1" applyAlignment="1" applyProtection="1">
      <alignment horizontal="center" vertical="center"/>
      <protection locked="0"/>
    </xf>
    <xf numFmtId="185" fontId="57" fillId="0" borderId="255" xfId="436" applyNumberFormat="1" applyFont="1" applyBorder="1" applyAlignment="1" applyProtection="1">
      <alignment horizontal="center" vertical="center"/>
      <protection locked="0"/>
    </xf>
    <xf numFmtId="185" fontId="57" fillId="0" borderId="164" xfId="436" applyNumberFormat="1" applyFont="1" applyBorder="1" applyAlignment="1" applyProtection="1">
      <alignment horizontal="center" vertical="center"/>
      <protection locked="0"/>
    </xf>
    <xf numFmtId="0" fontId="57" fillId="0" borderId="254" xfId="436" applyFont="1" applyBorder="1" applyAlignment="1">
      <alignment horizontal="center" vertical="center"/>
    </xf>
    <xf numFmtId="0" fontId="107" fillId="0" borderId="164" xfId="436" applyFont="1" applyBorder="1">
      <alignment vertical="center"/>
    </xf>
    <xf numFmtId="0" fontId="137" fillId="31" borderId="254" xfId="436" applyFont="1" applyFill="1" applyBorder="1" applyAlignment="1" applyProtection="1">
      <alignment horizontal="center" vertical="center"/>
      <protection locked="0"/>
    </xf>
    <xf numFmtId="0" fontId="57" fillId="0" borderId="0" xfId="436" applyFont="1" applyBorder="1" applyAlignment="1" applyProtection="1">
      <alignment horizontal="center" vertical="center"/>
      <protection locked="0"/>
    </xf>
    <xf numFmtId="185" fontId="57" fillId="0" borderId="0" xfId="436" applyNumberFormat="1" applyFont="1" applyBorder="1" applyAlignment="1" applyProtection="1">
      <alignment horizontal="center" vertical="center"/>
      <protection locked="0"/>
    </xf>
    <xf numFmtId="185" fontId="107" fillId="0" borderId="0" xfId="0" applyNumberFormat="1" applyFont="1"/>
    <xf numFmtId="0" fontId="94" fillId="0" borderId="0" xfId="436" applyFont="1" applyBorder="1" applyAlignment="1" applyProtection="1">
      <alignment horizontal="center" vertical="center"/>
      <protection locked="0"/>
    </xf>
    <xf numFmtId="0" fontId="8" fillId="0" borderId="0" xfId="436" applyFont="1" applyFill="1" applyBorder="1" applyProtection="1">
      <alignment vertical="center"/>
      <protection locked="0"/>
    </xf>
    <xf numFmtId="0" fontId="8" fillId="0" borderId="0" xfId="436" applyFont="1" applyBorder="1" applyAlignment="1">
      <alignment horizontal="left" vertical="center"/>
    </xf>
    <xf numFmtId="0" fontId="8" fillId="0" borderId="0" xfId="436" applyFont="1" applyBorder="1" applyProtection="1">
      <alignment vertical="center"/>
      <protection locked="0"/>
    </xf>
    <xf numFmtId="0" fontId="8" fillId="0" borderId="0" xfId="436" applyFont="1" applyBorder="1" applyAlignment="1" applyProtection="1">
      <alignment vertical="center"/>
      <protection locked="0"/>
    </xf>
    <xf numFmtId="0" fontId="211" fillId="0" borderId="0" xfId="0" applyFont="1"/>
    <xf numFmtId="0" fontId="243" fillId="0" borderId="0" xfId="0" applyFont="1"/>
    <xf numFmtId="0" fontId="106" fillId="0" borderId="0" xfId="0" applyFont="1"/>
    <xf numFmtId="0" fontId="145" fillId="52" borderId="40" xfId="0" applyNumberFormat="1" applyFont="1" applyFill="1" applyBorder="1" applyAlignment="1">
      <alignment horizontal="center" vertical="center" wrapText="1"/>
    </xf>
    <xf numFmtId="0" fontId="145" fillId="51" borderId="76" xfId="0" applyNumberFormat="1" applyFont="1" applyFill="1" applyBorder="1" applyAlignment="1">
      <alignment horizontal="center" vertical="center" wrapText="1"/>
    </xf>
    <xf numFmtId="0" fontId="145" fillId="52" borderId="94" xfId="0" applyNumberFormat="1" applyFont="1" applyFill="1" applyBorder="1" applyAlignment="1">
      <alignment horizontal="center" vertical="center" wrapText="1"/>
    </xf>
    <xf numFmtId="0" fontId="144" fillId="51" borderId="40" xfId="0" applyNumberFormat="1" applyFont="1" applyFill="1" applyBorder="1" applyAlignment="1">
      <alignment horizontal="center" vertical="center" wrapText="1"/>
    </xf>
    <xf numFmtId="20" fontId="208" fillId="26" borderId="108" xfId="0" quotePrefix="1" applyNumberFormat="1" applyFont="1" applyFill="1" applyBorder="1" applyAlignment="1">
      <alignment horizontal="center" vertical="center"/>
    </xf>
    <xf numFmtId="20" fontId="208" fillId="26" borderId="72" xfId="0" quotePrefix="1" applyNumberFormat="1" applyFont="1" applyFill="1" applyBorder="1" applyAlignment="1">
      <alignment horizontal="center" vertical="center"/>
    </xf>
    <xf numFmtId="20" fontId="208" fillId="26" borderId="72" xfId="0" applyNumberFormat="1" applyFont="1" applyFill="1" applyBorder="1" applyAlignment="1">
      <alignment horizontal="center" vertical="center"/>
    </xf>
    <xf numFmtId="20" fontId="208" fillId="26" borderId="109" xfId="0" quotePrefix="1" applyNumberFormat="1" applyFont="1" applyFill="1" applyBorder="1" applyAlignment="1">
      <alignment horizontal="center" vertical="center"/>
    </xf>
    <xf numFmtId="0" fontId="99" fillId="0" borderId="69" xfId="414" applyNumberFormat="1" applyFont="1" applyBorder="1" applyAlignment="1">
      <alignment horizontal="center"/>
    </xf>
    <xf numFmtId="0" fontId="61" fillId="31" borderId="56" xfId="414" applyNumberFormat="1" applyFont="1" applyFill="1" applyBorder="1" applyAlignment="1">
      <alignment horizontal="center" vertical="center"/>
    </xf>
    <xf numFmtId="173" fontId="61" fillId="0" borderId="79" xfId="429" applyNumberFormat="1" applyFont="1" applyFill="1" applyBorder="1" applyAlignment="1">
      <alignment vertical="center"/>
    </xf>
    <xf numFmtId="173" fontId="99" fillId="31" borderId="46" xfId="414" applyNumberFormat="1" applyFont="1" applyFill="1" applyBorder="1" applyAlignment="1">
      <alignment horizontal="center"/>
    </xf>
    <xf numFmtId="173" fontId="61" fillId="0" borderId="74" xfId="414" applyNumberFormat="1" applyFont="1" applyFill="1" applyBorder="1" applyAlignment="1">
      <alignment horizontal="center" vertical="center"/>
    </xf>
    <xf numFmtId="173" fontId="61" fillId="0" borderId="77" xfId="429" applyNumberFormat="1" applyFont="1" applyFill="1" applyBorder="1" applyAlignment="1">
      <alignment vertical="center" wrapText="1"/>
    </xf>
    <xf numFmtId="173" fontId="99" fillId="0" borderId="78" xfId="414" applyNumberFormat="1" applyFont="1" applyBorder="1" applyAlignment="1">
      <alignment horizontal="center"/>
    </xf>
    <xf numFmtId="1" fontId="61" fillId="0" borderId="78" xfId="429" applyNumberFormat="1" applyFont="1" applyFill="1" applyBorder="1" applyAlignment="1">
      <alignment horizontal="center" vertical="center"/>
    </xf>
    <xf numFmtId="173" fontId="61" fillId="0" borderId="77" xfId="434" applyNumberFormat="1" applyFont="1" applyFill="1" applyBorder="1" applyAlignment="1">
      <alignment vertical="center" wrapText="1"/>
    </xf>
    <xf numFmtId="173" fontId="61" fillId="0" borderId="77" xfId="434" applyNumberFormat="1" applyFont="1" applyFill="1" applyBorder="1" applyAlignment="1">
      <alignment horizontal="center" vertical="center" wrapText="1"/>
    </xf>
    <xf numFmtId="173" fontId="61" fillId="0" borderId="77" xfId="434" applyNumberFormat="1" applyFont="1" applyFill="1" applyBorder="1" applyAlignment="1">
      <alignment horizontal="center" vertical="center"/>
    </xf>
    <xf numFmtId="173" fontId="61" fillId="0" borderId="77" xfId="434" applyNumberFormat="1" applyFont="1" applyFill="1" applyBorder="1" applyAlignment="1">
      <alignment vertical="center"/>
    </xf>
    <xf numFmtId="0" fontId="53" fillId="0" borderId="0" xfId="430" applyNumberFormat="1" applyFont="1" applyFill="1" applyBorder="1"/>
    <xf numFmtId="1" fontId="144" fillId="51" borderId="94" xfId="0" applyNumberFormat="1" applyFont="1" applyFill="1" applyBorder="1" applyAlignment="1">
      <alignment horizontal="center" vertical="center" wrapText="1"/>
    </xf>
    <xf numFmtId="173" fontId="61" fillId="0" borderId="12" xfId="429" applyNumberFormat="1" applyFont="1" applyFill="1" applyBorder="1" applyAlignment="1">
      <alignment vertical="center"/>
    </xf>
    <xf numFmtId="173" fontId="61" fillId="0" borderId="72" xfId="429" applyNumberFormat="1" applyFont="1" applyFill="1" applyBorder="1" applyAlignment="1">
      <alignment vertical="center"/>
    </xf>
    <xf numFmtId="173" fontId="62" fillId="0" borderId="12" xfId="429" applyNumberFormat="1" applyFont="1" applyFill="1" applyBorder="1" applyAlignment="1">
      <alignment vertical="center"/>
    </xf>
    <xf numFmtId="173" fontId="61" fillId="31" borderId="12" xfId="429" applyNumberFormat="1" applyFont="1" applyFill="1" applyBorder="1" applyAlignment="1">
      <alignment vertical="center"/>
    </xf>
    <xf numFmtId="173" fontId="61" fillId="0" borderId="12" xfId="414" applyNumberFormat="1" applyFont="1" applyFill="1" applyBorder="1" applyAlignment="1">
      <alignment vertical="center"/>
    </xf>
    <xf numFmtId="173" fontId="61" fillId="31" borderId="12" xfId="414" applyNumberFormat="1" applyFont="1" applyFill="1" applyBorder="1" applyAlignment="1">
      <alignment vertical="center"/>
    </xf>
    <xf numFmtId="0" fontId="61" fillId="0" borderId="12" xfId="429" applyNumberFormat="1" applyFont="1" applyFill="1" applyBorder="1" applyAlignment="1">
      <alignment vertical="center"/>
    </xf>
    <xf numFmtId="0" fontId="61" fillId="31" borderId="12" xfId="429" applyNumberFormat="1" applyFont="1" applyFill="1" applyBorder="1" applyAlignment="1">
      <alignment vertical="center"/>
    </xf>
    <xf numFmtId="0" fontId="61" fillId="0" borderId="12" xfId="437" applyNumberFormat="1" applyFont="1" applyFill="1" applyBorder="1" applyAlignment="1">
      <alignment vertical="center"/>
    </xf>
    <xf numFmtId="0" fontId="99" fillId="31" borderId="12" xfId="437" applyNumberFormat="1" applyFont="1" applyFill="1" applyBorder="1" applyAlignment="1">
      <alignment vertical="center"/>
    </xf>
    <xf numFmtId="0" fontId="61" fillId="0" borderId="12" xfId="414" applyNumberFormat="1" applyFont="1" applyFill="1" applyBorder="1" applyAlignment="1">
      <alignment vertical="center"/>
    </xf>
    <xf numFmtId="173" fontId="62" fillId="0" borderId="72" xfId="429" applyNumberFormat="1" applyFont="1" applyFill="1" applyBorder="1" applyAlignment="1">
      <alignment vertical="center"/>
    </xf>
    <xf numFmtId="164" fontId="244" fillId="34" borderId="76" xfId="0" applyNumberFormat="1" applyFont="1" applyFill="1" applyBorder="1" applyAlignment="1">
      <alignment horizontal="center" vertical="center"/>
    </xf>
    <xf numFmtId="0" fontId="99" fillId="0" borderId="0" xfId="414" applyNumberFormat="1" applyFont="1" applyBorder="1" applyAlignment="1">
      <alignment horizontal="center" vertical="center" wrapText="1"/>
    </xf>
    <xf numFmtId="0" fontId="99" fillId="0" borderId="0" xfId="414" applyNumberFormat="1" applyFont="1" applyBorder="1" applyAlignment="1">
      <alignment horizontal="center"/>
    </xf>
    <xf numFmtId="173" fontId="99" fillId="0" borderId="0" xfId="414" applyNumberFormat="1" applyFont="1" applyBorder="1" applyAlignment="1"/>
    <xf numFmtId="1" fontId="2" fillId="0" borderId="119" xfId="428" applyNumberFormat="1" applyFont="1" applyFill="1" applyBorder="1" applyAlignment="1">
      <alignment horizontal="center" vertical="center"/>
    </xf>
    <xf numFmtId="14" fontId="158" fillId="0" borderId="51" xfId="428" applyNumberFormat="1" applyFont="1" applyFill="1" applyBorder="1" applyAlignment="1">
      <alignment vertical="center"/>
    </xf>
    <xf numFmtId="1" fontId="2" fillId="0" borderId="91" xfId="428" applyNumberFormat="1" applyFont="1" applyFill="1" applyBorder="1" applyAlignment="1">
      <alignment horizontal="center" vertical="center"/>
    </xf>
    <xf numFmtId="1" fontId="2" fillId="0" borderId="91" xfId="428" applyNumberFormat="1" applyFont="1" applyFill="1" applyBorder="1" applyAlignment="1" applyProtection="1">
      <alignment horizontal="center" vertical="center"/>
      <protection locked="0"/>
    </xf>
    <xf numFmtId="1" fontId="2" fillId="0" borderId="91" xfId="436" applyNumberFormat="1" applyFont="1" applyFill="1" applyBorder="1" applyAlignment="1">
      <alignment horizontal="center" vertical="center"/>
    </xf>
    <xf numFmtId="1" fontId="2" fillId="0" borderId="91" xfId="0" applyNumberFormat="1" applyFont="1" applyFill="1" applyBorder="1" applyAlignment="1">
      <alignment horizontal="center" vertical="center"/>
    </xf>
    <xf numFmtId="1" fontId="2" fillId="0" borderId="92" xfId="428" applyNumberFormat="1" applyFont="1" applyFill="1" applyBorder="1" applyAlignment="1" applyProtection="1">
      <alignment horizontal="center" vertical="center"/>
      <protection locked="0"/>
    </xf>
    <xf numFmtId="1" fontId="2" fillId="0" borderId="90" xfId="428" applyNumberFormat="1" applyFont="1" applyFill="1" applyBorder="1" applyAlignment="1" applyProtection="1">
      <alignment horizontal="center" vertical="center"/>
      <protection locked="0"/>
    </xf>
    <xf numFmtId="1" fontId="2" fillId="0" borderId="102" xfId="428" applyNumberFormat="1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>
      <alignment horizontal="center" vertical="center" wrapText="1"/>
    </xf>
    <xf numFmtId="165" fontId="99" fillId="0" borderId="0" xfId="0" applyNumberFormat="1" applyFont="1" applyFill="1" applyAlignment="1">
      <alignment vertical="center"/>
    </xf>
    <xf numFmtId="1" fontId="169" fillId="0" borderId="0" xfId="428" applyNumberFormat="1" applyFont="1" applyFill="1" applyBorder="1" applyAlignment="1">
      <alignment horizontal="center"/>
    </xf>
    <xf numFmtId="2" fontId="99" fillId="0" borderId="0" xfId="0" quotePrefix="1" applyNumberFormat="1" applyFont="1" applyFill="1" applyAlignment="1">
      <alignment vertical="center"/>
    </xf>
    <xf numFmtId="0" fontId="221" fillId="61" borderId="10" xfId="428" applyFont="1" applyFill="1" applyBorder="1" applyAlignment="1">
      <alignment horizontal="center" vertical="center"/>
    </xf>
    <xf numFmtId="0" fontId="221" fillId="62" borderId="10" xfId="428" applyFont="1" applyFill="1" applyBorder="1" applyAlignment="1">
      <alignment horizontal="center" vertical="center"/>
    </xf>
    <xf numFmtId="0" fontId="222" fillId="32" borderId="10" xfId="428" applyFont="1" applyFill="1" applyBorder="1" applyAlignment="1">
      <alignment horizontal="center" vertical="center"/>
    </xf>
    <xf numFmtId="0" fontId="221" fillId="57" borderId="10" xfId="428" applyFont="1" applyFill="1" applyBorder="1" applyAlignment="1">
      <alignment horizontal="center" vertical="center"/>
    </xf>
    <xf numFmtId="0" fontId="27" fillId="44" borderId="10" xfId="428" applyFont="1" applyFill="1" applyBorder="1" applyAlignment="1">
      <alignment horizontal="center" vertical="center"/>
    </xf>
    <xf numFmtId="0" fontId="27" fillId="33" borderId="10" xfId="428" applyFont="1" applyFill="1" applyBorder="1" applyAlignment="1">
      <alignment horizontal="center" vertical="center"/>
    </xf>
    <xf numFmtId="0" fontId="7" fillId="48" borderId="10" xfId="428" applyFont="1" applyFill="1" applyBorder="1" applyAlignment="1">
      <alignment horizontal="center" vertical="center"/>
    </xf>
    <xf numFmtId="165" fontId="99" fillId="64" borderId="10" xfId="0" applyNumberFormat="1" applyFont="1" applyFill="1" applyBorder="1" applyAlignment="1">
      <alignment horizontal="center" vertical="center"/>
    </xf>
    <xf numFmtId="0" fontId="99" fillId="34" borderId="10" xfId="0" applyFont="1" applyFill="1" applyBorder="1" applyAlignment="1">
      <alignment horizontal="center" vertical="center"/>
    </xf>
    <xf numFmtId="20" fontId="246" fillId="56" borderId="10" xfId="428" applyNumberFormat="1" applyFont="1" applyFill="1" applyBorder="1" applyAlignment="1">
      <alignment horizontal="center"/>
    </xf>
    <xf numFmtId="1" fontId="7" fillId="61" borderId="10" xfId="428" quotePrefix="1" applyNumberFormat="1" applyFont="1" applyFill="1" applyBorder="1" applyAlignment="1">
      <alignment horizontal="left"/>
    </xf>
    <xf numFmtId="1" fontId="7" fillId="62" borderId="10" xfId="428" quotePrefix="1" applyNumberFormat="1" applyFont="1" applyFill="1" applyBorder="1" applyAlignment="1">
      <alignment horizontal="left"/>
    </xf>
    <xf numFmtId="1" fontId="7" fillId="32" borderId="10" xfId="428" quotePrefix="1" applyNumberFormat="1" applyFont="1" applyFill="1" applyBorder="1" applyAlignment="1">
      <alignment horizontal="left"/>
    </xf>
    <xf numFmtId="1" fontId="7" fillId="57" borderId="10" xfId="428" quotePrefix="1" applyNumberFormat="1" applyFont="1" applyFill="1" applyBorder="1" applyAlignment="1">
      <alignment horizontal="left"/>
    </xf>
    <xf numFmtId="1" fontId="7" fillId="44" borderId="10" xfId="428" quotePrefix="1" applyNumberFormat="1" applyFont="1" applyFill="1" applyBorder="1" applyAlignment="1">
      <alignment horizontal="left"/>
    </xf>
    <xf numFmtId="1" fontId="7" fillId="33" borderId="10" xfId="428" quotePrefix="1" applyNumberFormat="1" applyFont="1" applyFill="1" applyBorder="1" applyAlignment="1">
      <alignment horizontal="left"/>
    </xf>
    <xf numFmtId="1" fontId="7" fillId="48" borderId="10" xfId="428" quotePrefix="1" applyNumberFormat="1" applyFont="1" applyFill="1" applyBorder="1" applyAlignment="1">
      <alignment horizontal="left"/>
    </xf>
    <xf numFmtId="1" fontId="7" fillId="64" borderId="10" xfId="428" quotePrefix="1" applyNumberFormat="1" applyFont="1" applyFill="1" applyBorder="1" applyAlignment="1">
      <alignment horizontal="left"/>
    </xf>
    <xf numFmtId="1" fontId="7" fillId="34" borderId="10" xfId="428" quotePrefix="1" applyNumberFormat="1" applyFont="1" applyFill="1" applyBorder="1" applyAlignment="1">
      <alignment horizontal="left"/>
    </xf>
    <xf numFmtId="20" fontId="246" fillId="56" borderId="10" xfId="428" applyNumberFormat="1" applyFont="1" applyFill="1" applyBorder="1" applyAlignment="1">
      <alignment horizontal="center" vertical="center"/>
    </xf>
    <xf numFmtId="1" fontId="169" fillId="61" borderId="10" xfId="428" applyNumberFormat="1" applyFont="1" applyFill="1" applyBorder="1" applyAlignment="1">
      <alignment horizontal="right"/>
    </xf>
    <xf numFmtId="1" fontId="169" fillId="62" borderId="10" xfId="428" applyNumberFormat="1" applyFont="1" applyFill="1" applyBorder="1" applyAlignment="1">
      <alignment horizontal="right"/>
    </xf>
    <xf numFmtId="1" fontId="169" fillId="32" borderId="10" xfId="428" applyNumberFormat="1" applyFont="1" applyFill="1" applyBorder="1" applyAlignment="1">
      <alignment horizontal="right"/>
    </xf>
    <xf numFmtId="1" fontId="169" fillId="57" borderId="10" xfId="428" applyNumberFormat="1" applyFont="1" applyFill="1" applyBorder="1" applyAlignment="1">
      <alignment horizontal="right"/>
    </xf>
    <xf numFmtId="1" fontId="169" fillId="44" borderId="10" xfId="428" applyNumberFormat="1" applyFont="1" applyFill="1" applyBorder="1" applyAlignment="1">
      <alignment horizontal="right"/>
    </xf>
    <xf numFmtId="1" fontId="169" fillId="33" borderId="10" xfId="428" applyNumberFormat="1" applyFont="1" applyFill="1" applyBorder="1" applyAlignment="1">
      <alignment horizontal="right"/>
    </xf>
    <xf numFmtId="1" fontId="169" fillId="48" borderId="10" xfId="428" applyNumberFormat="1" applyFont="1" applyFill="1" applyBorder="1" applyAlignment="1">
      <alignment horizontal="right"/>
    </xf>
    <xf numFmtId="1" fontId="169" fillId="64" borderId="10" xfId="428" applyNumberFormat="1" applyFont="1" applyFill="1" applyBorder="1" applyAlignment="1">
      <alignment horizontal="right"/>
    </xf>
    <xf numFmtId="1" fontId="169" fillId="34" borderId="10" xfId="428" applyNumberFormat="1" applyFont="1" applyFill="1" applyBorder="1" applyAlignment="1">
      <alignment horizontal="right"/>
    </xf>
    <xf numFmtId="20" fontId="246" fillId="56" borderId="10" xfId="428" quotePrefix="1" applyNumberFormat="1" applyFont="1" applyFill="1" applyBorder="1" applyAlignment="1">
      <alignment horizontal="center"/>
    </xf>
    <xf numFmtId="0" fontId="247" fillId="56" borderId="10" xfId="428" applyFont="1" applyFill="1" applyBorder="1" applyAlignment="1">
      <alignment horizontal="center"/>
    </xf>
    <xf numFmtId="1" fontId="229" fillId="27" borderId="54" xfId="0" applyNumberFormat="1" applyFont="1" applyFill="1" applyBorder="1" applyAlignment="1" applyProtection="1">
      <alignment horizontal="center" vertical="center"/>
      <protection locked="0"/>
    </xf>
    <xf numFmtId="1" fontId="229" fillId="27" borderId="66" xfId="0" applyNumberFormat="1" applyFont="1" applyFill="1" applyBorder="1" applyAlignment="1" applyProtection="1">
      <alignment horizontal="center" vertical="center"/>
      <protection locked="0"/>
    </xf>
    <xf numFmtId="1" fontId="153" fillId="66" borderId="76" xfId="0" applyNumberFormat="1" applyFont="1" applyFill="1" applyBorder="1" applyAlignment="1" applyProtection="1">
      <alignment horizontal="center" vertical="center"/>
      <protection locked="0"/>
    </xf>
    <xf numFmtId="0" fontId="99" fillId="0" borderId="0" xfId="0" applyFont="1" applyBorder="1" applyAlignment="1">
      <alignment vertical="center"/>
    </xf>
    <xf numFmtId="1" fontId="153" fillId="65" borderId="76" xfId="0" applyNumberFormat="1" applyFont="1" applyFill="1" applyBorder="1" applyAlignment="1" applyProtection="1">
      <alignment horizontal="center" vertical="center"/>
      <protection locked="0"/>
    </xf>
    <xf numFmtId="166" fontId="245" fillId="55" borderId="76" xfId="271" applyNumberFormat="1" applyFont="1" applyFill="1" applyBorder="1" applyAlignment="1">
      <alignment horizontal="left" vertical="center"/>
    </xf>
    <xf numFmtId="166" fontId="245" fillId="0" borderId="0" xfId="271" applyNumberFormat="1" applyFont="1" applyFill="1" applyBorder="1" applyAlignment="1">
      <alignment horizontal="left" vertical="center"/>
    </xf>
    <xf numFmtId="166" fontId="153" fillId="55" borderId="76" xfId="271" applyNumberFormat="1" applyFont="1" applyFill="1" applyBorder="1" applyAlignment="1">
      <alignment vertical="center"/>
    </xf>
    <xf numFmtId="1" fontId="7" fillId="68" borderId="10" xfId="428" applyNumberFormat="1" applyFont="1" applyFill="1" applyBorder="1" applyAlignment="1">
      <alignment horizontal="left"/>
    </xf>
    <xf numFmtId="1" fontId="7" fillId="67" borderId="10" xfId="428" applyNumberFormat="1" applyFont="1" applyFill="1" applyBorder="1" applyAlignment="1">
      <alignment horizontal="left"/>
    </xf>
    <xf numFmtId="0" fontId="7" fillId="64" borderId="10" xfId="428" applyFont="1" applyFill="1" applyBorder="1" applyAlignment="1">
      <alignment horizontal="left"/>
    </xf>
    <xf numFmtId="1" fontId="7" fillId="64" borderId="10" xfId="428" applyNumberFormat="1" applyFont="1" applyFill="1" applyBorder="1" applyAlignment="1">
      <alignment horizontal="left"/>
    </xf>
    <xf numFmtId="1" fontId="249" fillId="64" borderId="10" xfId="428" applyNumberFormat="1" applyFont="1" applyFill="1" applyBorder="1" applyAlignment="1">
      <alignment horizontal="right"/>
    </xf>
    <xf numFmtId="1" fontId="249" fillId="64" borderId="10" xfId="428" applyNumberFormat="1" applyFont="1" applyFill="1" applyBorder="1"/>
    <xf numFmtId="0" fontId="249" fillId="68" borderId="10" xfId="428" applyFont="1" applyFill="1" applyBorder="1"/>
    <xf numFmtId="0" fontId="249" fillId="67" borderId="10" xfId="428" applyFont="1" applyFill="1" applyBorder="1"/>
    <xf numFmtId="1" fontId="249" fillId="68" borderId="10" xfId="428" applyNumberFormat="1" applyFont="1" applyFill="1" applyBorder="1" applyAlignment="1">
      <alignment horizontal="right"/>
    </xf>
    <xf numFmtId="1" fontId="249" fillId="67" borderId="10" xfId="428" applyNumberFormat="1" applyFont="1" applyFill="1" applyBorder="1" applyAlignment="1">
      <alignment horizontal="right"/>
    </xf>
    <xf numFmtId="0" fontId="7" fillId="64" borderId="10" xfId="428" applyFont="1" applyFill="1" applyBorder="1" applyAlignment="1">
      <alignment horizontal="center" vertical="center"/>
    </xf>
    <xf numFmtId="0" fontId="7" fillId="68" borderId="10" xfId="428" applyFont="1" applyFill="1" applyBorder="1" applyAlignment="1">
      <alignment horizontal="center" vertical="center"/>
    </xf>
    <xf numFmtId="0" fontId="7" fillId="67" borderId="10" xfId="428" applyFont="1" applyFill="1" applyBorder="1" applyAlignment="1">
      <alignment horizontal="center" vertical="center"/>
    </xf>
    <xf numFmtId="0" fontId="7" fillId="0" borderId="0" xfId="428" applyFont="1" applyFill="1" applyBorder="1" applyAlignment="1">
      <alignment horizontal="left"/>
    </xf>
    <xf numFmtId="0" fontId="22" fillId="0" borderId="0" xfId="428" applyFont="1" applyFill="1" applyBorder="1" applyAlignment="1">
      <alignment horizontal="center"/>
    </xf>
    <xf numFmtId="165" fontId="22" fillId="0" borderId="0" xfId="428" applyNumberFormat="1" applyFont="1" applyFill="1" applyBorder="1" applyAlignment="1">
      <alignment horizontal="center"/>
    </xf>
    <xf numFmtId="20" fontId="22" fillId="0" borderId="0" xfId="428" applyNumberFormat="1" applyFont="1" applyFill="1" applyBorder="1" applyAlignment="1">
      <alignment horizontal="center"/>
    </xf>
    <xf numFmtId="0" fontId="7" fillId="0" borderId="0" xfId="428" applyFont="1" applyFill="1" applyBorder="1"/>
    <xf numFmtId="1" fontId="7" fillId="0" borderId="0" xfId="428" applyNumberFormat="1" applyFont="1" applyFill="1" applyBorder="1"/>
    <xf numFmtId="0" fontId="7" fillId="0" borderId="0" xfId="428" applyFont="1" applyFill="1" applyBorder="1" applyAlignment="1">
      <alignment horizontal="center"/>
    </xf>
    <xf numFmtId="1" fontId="7" fillId="0" borderId="0" xfId="428" applyNumberFormat="1" applyFont="1" applyFill="1" applyBorder="1" applyAlignment="1">
      <alignment horizontal="center"/>
    </xf>
    <xf numFmtId="0" fontId="170" fillId="0" borderId="0" xfId="428" applyFont="1" applyFill="1" applyBorder="1"/>
    <xf numFmtId="0" fontId="21" fillId="0" borderId="0" xfId="428" applyNumberFormat="1" applyFont="1" applyFill="1" applyBorder="1"/>
    <xf numFmtId="1" fontId="21" fillId="0" borderId="0" xfId="428" applyNumberFormat="1" applyFont="1" applyFill="1" applyBorder="1"/>
    <xf numFmtId="0" fontId="7" fillId="56" borderId="94" xfId="428" applyFont="1" applyFill="1" applyBorder="1"/>
    <xf numFmtId="0" fontId="7" fillId="56" borderId="189" xfId="428" applyFont="1" applyFill="1" applyBorder="1"/>
    <xf numFmtId="0" fontId="7" fillId="56" borderId="49" xfId="428" applyFont="1" applyFill="1" applyBorder="1"/>
    <xf numFmtId="0" fontId="221" fillId="56" borderId="26" xfId="428" applyFont="1" applyFill="1" applyBorder="1" applyAlignment="1">
      <alignment horizontal="center"/>
    </xf>
    <xf numFmtId="0" fontId="7" fillId="46" borderId="27" xfId="428" applyFont="1" applyFill="1" applyBorder="1" applyAlignment="1">
      <alignment horizontal="center" vertical="center"/>
    </xf>
    <xf numFmtId="20" fontId="9" fillId="56" borderId="26" xfId="428" applyNumberFormat="1" applyFont="1" applyFill="1" applyBorder="1" applyAlignment="1">
      <alignment horizontal="center"/>
    </xf>
    <xf numFmtId="0" fontId="7" fillId="46" borderId="27" xfId="428" applyFont="1" applyFill="1" applyBorder="1"/>
    <xf numFmtId="20" fontId="25" fillId="56" borderId="26" xfId="428" applyNumberFormat="1" applyFont="1" applyFill="1" applyBorder="1" applyAlignment="1">
      <alignment horizontal="center" vertical="center"/>
    </xf>
    <xf numFmtId="20" fontId="166" fillId="56" borderId="26" xfId="428" applyNumberFormat="1" applyFont="1" applyFill="1" applyBorder="1" applyAlignment="1">
      <alignment horizontal="center" vertical="center"/>
    </xf>
    <xf numFmtId="20" fontId="6" fillId="56" borderId="26" xfId="428" applyNumberFormat="1" applyFont="1" applyFill="1" applyBorder="1" applyAlignment="1">
      <alignment horizontal="center"/>
    </xf>
    <xf numFmtId="20" fontId="6" fillId="56" borderId="26" xfId="428" quotePrefix="1" applyNumberFormat="1" applyFont="1" applyFill="1" applyBorder="1" applyAlignment="1">
      <alignment horizontal="center"/>
    </xf>
    <xf numFmtId="20" fontId="7" fillId="56" borderId="167" xfId="428" applyNumberFormat="1" applyFont="1" applyFill="1" applyBorder="1"/>
    <xf numFmtId="0" fontId="7" fillId="56" borderId="168" xfId="428" applyFont="1" applyFill="1" applyBorder="1"/>
    <xf numFmtId="0" fontId="7" fillId="56" borderId="169" xfId="428" applyFont="1" applyFill="1" applyBorder="1"/>
    <xf numFmtId="20" fontId="2" fillId="59" borderId="10" xfId="428" applyNumberFormat="1" applyFont="1" applyFill="1" applyBorder="1" applyAlignment="1">
      <alignment horizontal="center"/>
    </xf>
    <xf numFmtId="20" fontId="2" fillId="48" borderId="10" xfId="428" applyNumberFormat="1" applyFont="1" applyFill="1" applyBorder="1" applyAlignment="1">
      <alignment horizontal="center"/>
    </xf>
    <xf numFmtId="20" fontId="2" fillId="28" borderId="10" xfId="428" applyNumberFormat="1" applyFont="1" applyFill="1" applyBorder="1" applyAlignment="1">
      <alignment horizontal="center"/>
    </xf>
    <xf numFmtId="1" fontId="2" fillId="31" borderId="0" xfId="430" applyNumberFormat="1" applyFont="1" applyFill="1" applyBorder="1" applyAlignment="1">
      <alignment horizontal="center" vertical="center"/>
    </xf>
    <xf numFmtId="1" fontId="60" fillId="0" borderId="0" xfId="428" applyNumberFormat="1" applyFont="1" applyBorder="1" applyAlignment="1">
      <alignment horizontal="left" vertical="center"/>
    </xf>
    <xf numFmtId="0" fontId="7" fillId="0" borderId="0" xfId="436" applyFont="1" applyBorder="1" applyAlignment="1">
      <alignment horizontal="right" vertical="center"/>
    </xf>
    <xf numFmtId="0" fontId="95" fillId="0" borderId="40" xfId="428" applyFont="1" applyFill="1" applyBorder="1" applyAlignment="1">
      <alignment horizontal="center" vertical="center"/>
    </xf>
    <xf numFmtId="0" fontId="95" fillId="0" borderId="38" xfId="428" applyFont="1" applyFill="1" applyBorder="1" applyAlignment="1">
      <alignment vertical="center"/>
    </xf>
    <xf numFmtId="0" fontId="95" fillId="0" borderId="38" xfId="428" applyFont="1" applyFill="1" applyBorder="1" applyAlignment="1">
      <alignment horizontal="center" vertical="center"/>
    </xf>
    <xf numFmtId="14" fontId="160" fillId="0" borderId="39" xfId="428" applyNumberFormat="1" applyFont="1" applyFill="1" applyBorder="1" applyAlignment="1">
      <alignment vertical="center"/>
    </xf>
    <xf numFmtId="2" fontId="99" fillId="0" borderId="0" xfId="0" applyNumberFormat="1" applyFont="1" applyFill="1" applyBorder="1"/>
    <xf numFmtId="49" fontId="62" fillId="0" borderId="38" xfId="434" applyNumberFormat="1" applyFont="1" applyFill="1" applyBorder="1" applyAlignment="1">
      <alignment horizontal="left" vertical="center"/>
    </xf>
    <xf numFmtId="49" fontId="61" fillId="0" borderId="15" xfId="434" applyNumberFormat="1" applyFont="1" applyFill="1" applyBorder="1" applyAlignment="1">
      <alignment horizontal="left" vertical="center"/>
    </xf>
    <xf numFmtId="49" fontId="61" fillId="0" borderId="43" xfId="434" applyNumberFormat="1" applyFont="1" applyFill="1" applyBorder="1" applyAlignment="1">
      <alignment horizontal="left" vertical="center"/>
    </xf>
    <xf numFmtId="0" fontId="61" fillId="31" borderId="14" xfId="373" applyFont="1" applyFill="1" applyBorder="1" applyAlignment="1">
      <alignment vertical="center"/>
    </xf>
    <xf numFmtId="0" fontId="61" fillId="31" borderId="30" xfId="373" applyFont="1" applyFill="1" applyBorder="1" applyAlignment="1">
      <alignment vertical="center"/>
    </xf>
    <xf numFmtId="0" fontId="61" fillId="0" borderId="14" xfId="373" applyFont="1" applyBorder="1" applyAlignment="1">
      <alignment vertical="center"/>
    </xf>
    <xf numFmtId="0" fontId="61" fillId="0" borderId="30" xfId="373" applyFont="1" applyBorder="1" applyAlignment="1">
      <alignment vertical="center"/>
    </xf>
    <xf numFmtId="0" fontId="62" fillId="0" borderId="40" xfId="0" applyFont="1" applyFill="1" applyBorder="1" applyAlignment="1">
      <alignment vertical="center"/>
    </xf>
    <xf numFmtId="0" fontId="61" fillId="0" borderId="24" xfId="373" applyFont="1" applyBorder="1" applyAlignment="1">
      <alignment vertical="center"/>
    </xf>
    <xf numFmtId="0" fontId="61" fillId="0" borderId="42" xfId="373" applyFont="1" applyBorder="1" applyAlignment="1">
      <alignment vertical="center"/>
    </xf>
    <xf numFmtId="0" fontId="62" fillId="0" borderId="38" xfId="0" applyFont="1" applyFill="1" applyBorder="1" applyAlignment="1">
      <alignment vertical="center"/>
    </xf>
    <xf numFmtId="49" fontId="61" fillId="0" borderId="17" xfId="434" applyNumberFormat="1" applyFont="1" applyFill="1" applyBorder="1" applyAlignment="1">
      <alignment horizontal="left" vertical="center"/>
    </xf>
    <xf numFmtId="0" fontId="62" fillId="0" borderId="38" xfId="0" applyFont="1" applyFill="1" applyBorder="1" applyAlignment="1">
      <alignment horizontal="center" vertical="center"/>
    </xf>
    <xf numFmtId="49" fontId="7" fillId="0" borderId="0" xfId="434" applyNumberFormat="1" applyFont="1" applyFill="1" applyBorder="1" applyProtection="1"/>
    <xf numFmtId="49" fontId="7" fillId="0" borderId="0" xfId="434" applyNumberFormat="1" applyFont="1" applyFill="1" applyBorder="1" applyProtection="1">
      <protection locked="0"/>
    </xf>
    <xf numFmtId="173" fontId="7" fillId="0" borderId="0" xfId="414" applyNumberFormat="1" applyFont="1" applyFill="1" applyBorder="1" applyAlignment="1" applyProtection="1">
      <alignment vertical="center"/>
    </xf>
    <xf numFmtId="1" fontId="24" fillId="0" borderId="0" xfId="414" applyNumberFormat="1" applyFont="1" applyFill="1" applyBorder="1" applyAlignment="1">
      <alignment horizontal="left" vertical="center"/>
    </xf>
    <xf numFmtId="1" fontId="6" fillId="0" borderId="0" xfId="414" applyNumberFormat="1" applyFont="1" applyFill="1" applyBorder="1" applyAlignment="1">
      <alignment horizontal="left" vertical="center"/>
    </xf>
    <xf numFmtId="173" fontId="99" fillId="0" borderId="263" xfId="414" applyNumberFormat="1" applyFont="1" applyBorder="1" applyAlignment="1"/>
    <xf numFmtId="0" fontId="99" fillId="0" borderId="0" xfId="414" applyNumberFormat="1" applyFont="1"/>
    <xf numFmtId="49" fontId="61" fillId="61" borderId="10" xfId="434" applyNumberFormat="1" applyFont="1" applyFill="1" applyBorder="1" applyAlignment="1">
      <alignment horizontal="left" vertical="center"/>
    </xf>
    <xf numFmtId="2" fontId="20" fillId="61" borderId="10" xfId="414" applyNumberFormat="1" applyFont="1" applyFill="1" applyBorder="1" applyAlignment="1">
      <alignment horizontal="center" vertical="center"/>
    </xf>
    <xf numFmtId="1" fontId="99" fillId="61" borderId="10" xfId="414" applyNumberFormat="1" applyFont="1" applyFill="1" applyBorder="1" applyAlignment="1">
      <alignment horizontal="center"/>
    </xf>
    <xf numFmtId="9" fontId="99" fillId="61" borderId="10" xfId="458" applyFont="1" applyFill="1" applyBorder="1" applyAlignment="1">
      <alignment horizontal="center"/>
    </xf>
    <xf numFmtId="173" fontId="99" fillId="61" borderId="10" xfId="414" applyNumberFormat="1" applyFont="1" applyFill="1" applyBorder="1"/>
    <xf numFmtId="2" fontId="7" fillId="61" borderId="10" xfId="414" applyNumberFormat="1" applyFont="1" applyFill="1" applyBorder="1" applyAlignment="1">
      <alignment horizontal="center" vertical="center"/>
    </xf>
    <xf numFmtId="1" fontId="7" fillId="61" borderId="10" xfId="414" applyNumberFormat="1" applyFont="1" applyFill="1" applyBorder="1" applyAlignment="1">
      <alignment horizontal="center" vertical="center"/>
    </xf>
    <xf numFmtId="173" fontId="99" fillId="57" borderId="10" xfId="414" applyNumberFormat="1" applyFont="1" applyFill="1" applyBorder="1"/>
    <xf numFmtId="173" fontId="99" fillId="57" borderId="10" xfId="414" applyNumberFormat="1" applyFont="1" applyFill="1" applyBorder="1" applyAlignment="1">
      <alignment horizontal="center"/>
    </xf>
    <xf numFmtId="0" fontId="61" fillId="55" borderId="24" xfId="0" applyFont="1" applyFill="1" applyBorder="1" applyAlignment="1">
      <alignment vertical="center"/>
    </xf>
    <xf numFmtId="0" fontId="61" fillId="55" borderId="43" xfId="0" applyFont="1" applyFill="1" applyBorder="1" applyAlignment="1">
      <alignment vertical="center"/>
    </xf>
    <xf numFmtId="0" fontId="61" fillId="55" borderId="13" xfId="0" applyFont="1" applyFill="1" applyBorder="1" applyAlignment="1">
      <alignment vertical="center"/>
    </xf>
    <xf numFmtId="164" fontId="61" fillId="55" borderId="0" xfId="0" applyNumberFormat="1" applyFont="1" applyFill="1" applyBorder="1" applyAlignment="1">
      <alignment vertical="center"/>
    </xf>
    <xf numFmtId="14" fontId="61" fillId="55" borderId="0" xfId="0" applyNumberFormat="1" applyFont="1" applyFill="1" applyBorder="1" applyAlignment="1">
      <alignment vertical="center"/>
    </xf>
    <xf numFmtId="0" fontId="61" fillId="55" borderId="22" xfId="0" applyFont="1" applyFill="1" applyBorder="1" applyAlignment="1">
      <alignment vertical="center"/>
    </xf>
    <xf numFmtId="0" fontId="61" fillId="55" borderId="17" xfId="0" applyFont="1" applyFill="1" applyBorder="1" applyAlignment="1">
      <alignment vertical="center"/>
    </xf>
    <xf numFmtId="0" fontId="61" fillId="0" borderId="267" xfId="0" applyFont="1" applyFill="1" applyBorder="1" applyAlignment="1">
      <alignment vertical="center"/>
    </xf>
    <xf numFmtId="0" fontId="7" fillId="0" borderId="266" xfId="428" applyNumberFormat="1" applyFont="1" applyFill="1" applyBorder="1" applyAlignment="1">
      <alignment horizontal="center" vertical="center"/>
    </xf>
    <xf numFmtId="0" fontId="9" fillId="0" borderId="0" xfId="428" applyNumberFormat="1" applyFont="1" applyBorder="1" applyAlignment="1">
      <alignment horizontal="left" vertical="center"/>
    </xf>
    <xf numFmtId="1" fontId="28" fillId="0" borderId="0" xfId="436" applyNumberFormat="1" applyFont="1" applyFill="1">
      <alignment vertical="center"/>
    </xf>
    <xf numFmtId="0" fontId="21" fillId="0" borderId="0" xfId="0" applyFont="1" applyFill="1" applyAlignment="1">
      <alignment vertical="center"/>
    </xf>
    <xf numFmtId="0" fontId="20" fillId="0" borderId="0" xfId="436" applyFont="1" applyFill="1" applyBorder="1" applyAlignment="1">
      <alignment horizontal="center" vertical="center"/>
    </xf>
    <xf numFmtId="179" fontId="7" fillId="0" borderId="0" xfId="436" applyNumberFormat="1" applyFont="1" applyFill="1" applyBorder="1" applyAlignment="1">
      <alignment horizontal="center" vertical="center"/>
    </xf>
    <xf numFmtId="2" fontId="61" fillId="0" borderId="0" xfId="428" applyNumberFormat="1" applyFont="1" applyFill="1" applyBorder="1" applyAlignment="1">
      <alignment vertical="center"/>
    </xf>
    <xf numFmtId="172" fontId="22" fillId="0" borderId="0" xfId="458" applyNumberFormat="1" applyFont="1" applyFill="1" applyBorder="1" applyAlignment="1">
      <alignment horizontal="center" vertical="center"/>
    </xf>
    <xf numFmtId="10" fontId="22" fillId="0" borderId="0" xfId="436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65" fontId="9" fillId="0" borderId="0" xfId="436" applyNumberFormat="1" applyFont="1" applyFill="1" applyBorder="1" applyAlignment="1">
      <alignment horizontal="left" vertical="center"/>
    </xf>
    <xf numFmtId="1" fontId="7" fillId="70" borderId="10" xfId="0" applyNumberFormat="1" applyFont="1" applyFill="1" applyBorder="1" applyAlignment="1">
      <alignment vertical="center"/>
    </xf>
    <xf numFmtId="1" fontId="249" fillId="70" borderId="10" xfId="0" applyNumberFormat="1" applyFont="1" applyFill="1" applyBorder="1" applyAlignment="1">
      <alignment vertical="center"/>
    </xf>
    <xf numFmtId="9" fontId="7" fillId="70" borderId="10" xfId="458" applyFont="1" applyFill="1" applyBorder="1" applyAlignment="1">
      <alignment vertical="center"/>
    </xf>
    <xf numFmtId="49" fontId="9" fillId="69" borderId="10" xfId="432" applyNumberFormat="1" applyFont="1" applyFill="1" applyBorder="1" applyAlignment="1">
      <alignment horizontal="left"/>
    </xf>
    <xf numFmtId="2" fontId="20" fillId="70" borderId="10" xfId="414" applyNumberFormat="1" applyFont="1" applyFill="1" applyBorder="1" applyAlignment="1">
      <alignment horizontal="center" vertical="center"/>
    </xf>
    <xf numFmtId="0" fontId="162" fillId="70" borderId="10" xfId="0" applyFont="1" applyFill="1" applyBorder="1" applyAlignment="1">
      <alignment vertical="center"/>
    </xf>
    <xf numFmtId="2" fontId="9" fillId="69" borderId="23" xfId="436" applyNumberFormat="1" applyFont="1" applyFill="1" applyBorder="1" applyAlignment="1">
      <alignment horizontal="center" vertical="center"/>
    </xf>
    <xf numFmtId="2" fontId="9" fillId="70" borderId="23" xfId="0" applyNumberFormat="1" applyFont="1" applyFill="1" applyBorder="1" applyAlignment="1">
      <alignment vertical="center"/>
    </xf>
    <xf numFmtId="1" fontId="9" fillId="70" borderId="23" xfId="0" applyNumberFormat="1" applyFont="1" applyFill="1" applyBorder="1" applyAlignment="1">
      <alignment vertical="center"/>
    </xf>
    <xf numFmtId="9" fontId="9" fillId="70" borderId="23" xfId="458" applyFont="1" applyFill="1" applyBorder="1" applyAlignment="1">
      <alignment vertical="center"/>
    </xf>
    <xf numFmtId="0" fontId="7" fillId="32" borderId="10" xfId="0" applyFont="1" applyFill="1" applyBorder="1" applyAlignment="1">
      <alignment vertical="center"/>
    </xf>
    <xf numFmtId="1" fontId="7" fillId="32" borderId="10" xfId="0" applyNumberFormat="1" applyFont="1" applyFill="1" applyBorder="1" applyAlignment="1">
      <alignment vertical="center"/>
    </xf>
    <xf numFmtId="1" fontId="9" fillId="61" borderId="30" xfId="436" applyNumberFormat="1" applyFont="1" applyFill="1" applyBorder="1" applyAlignment="1">
      <alignment vertical="center"/>
    </xf>
    <xf numFmtId="0" fontId="61" fillId="55" borderId="10" xfId="0" applyFont="1" applyFill="1" applyBorder="1" applyAlignment="1">
      <alignment horizontal="center" vertical="center"/>
    </xf>
    <xf numFmtId="0" fontId="61" fillId="55" borderId="14" xfId="0" applyFont="1" applyFill="1" applyBorder="1" applyAlignment="1">
      <alignment horizontal="center" vertical="center"/>
    </xf>
    <xf numFmtId="1" fontId="244" fillId="71" borderId="28" xfId="0" applyNumberFormat="1" applyFont="1" applyFill="1" applyBorder="1" applyAlignment="1">
      <alignment horizontal="center" vertical="center"/>
    </xf>
    <xf numFmtId="1" fontId="244" fillId="71" borderId="25" xfId="0" applyNumberFormat="1" applyFont="1" applyFill="1" applyBorder="1" applyAlignment="1">
      <alignment horizontal="center" vertical="center"/>
    </xf>
    <xf numFmtId="1" fontId="119" fillId="36" borderId="10" xfId="430" applyNumberFormat="1" applyFont="1" applyFill="1" applyBorder="1" applyAlignment="1">
      <alignment horizontal="center" vertical="center"/>
    </xf>
    <xf numFmtId="20" fontId="119" fillId="36" borderId="10" xfId="0" applyNumberFormat="1" applyFont="1" applyFill="1" applyBorder="1" applyAlignment="1">
      <alignment horizontal="center" vertical="center"/>
    </xf>
    <xf numFmtId="20" fontId="61" fillId="0" borderId="49" xfId="428" applyNumberFormat="1" applyFont="1" applyFill="1" applyBorder="1" applyAlignment="1">
      <alignment horizontal="center" vertical="center"/>
    </xf>
    <xf numFmtId="0" fontId="140" fillId="72" borderId="0" xfId="0" applyFont="1" applyFill="1" applyAlignment="1">
      <alignment horizontal="center" vertical="center"/>
    </xf>
    <xf numFmtId="0" fontId="140" fillId="72" borderId="10" xfId="0" applyFont="1" applyFill="1" applyBorder="1" applyAlignment="1">
      <alignment horizontal="center" vertical="center"/>
    </xf>
    <xf numFmtId="20" fontId="101" fillId="0" borderId="0" xfId="0" applyNumberFormat="1" applyFont="1" applyFill="1" applyAlignment="1">
      <alignment horizontal="center" vertical="center"/>
    </xf>
    <xf numFmtId="1" fontId="7" fillId="46" borderId="27" xfId="428" applyNumberFormat="1" applyFont="1" applyFill="1" applyBorder="1"/>
    <xf numFmtId="1" fontId="244" fillId="73" borderId="28" xfId="0" applyNumberFormat="1" applyFont="1" applyFill="1" applyBorder="1" applyAlignment="1" applyProtection="1">
      <alignment horizontal="center" vertical="center"/>
      <protection locked="0"/>
    </xf>
    <xf numFmtId="1" fontId="244" fillId="73" borderId="28" xfId="0" applyNumberFormat="1" applyFont="1" applyFill="1" applyBorder="1" applyAlignment="1">
      <alignment horizontal="center" vertical="center"/>
    </xf>
    <xf numFmtId="1" fontId="244" fillId="73" borderId="25" xfId="0" applyNumberFormat="1" applyFont="1" applyFill="1" applyBorder="1" applyAlignment="1" applyProtection="1">
      <alignment horizontal="center" vertical="center"/>
      <protection locked="0"/>
    </xf>
    <xf numFmtId="1" fontId="244" fillId="73" borderId="25" xfId="0" applyNumberFormat="1" applyFont="1" applyFill="1" applyBorder="1" applyAlignment="1">
      <alignment horizontal="center" vertical="center"/>
    </xf>
    <xf numFmtId="1" fontId="244" fillId="73" borderId="110" xfId="0" applyNumberFormat="1" applyFont="1" applyFill="1" applyBorder="1" applyAlignment="1" applyProtection="1">
      <alignment horizontal="center" vertical="center"/>
      <protection locked="0"/>
    </xf>
    <xf numFmtId="1" fontId="244" fillId="73" borderId="71" xfId="0" applyNumberFormat="1" applyFont="1" applyFill="1" applyBorder="1" applyAlignment="1" applyProtection="1">
      <alignment horizontal="center" vertical="center"/>
      <protection locked="0"/>
    </xf>
    <xf numFmtId="1" fontId="244" fillId="39" borderId="28" xfId="0" applyNumberFormat="1" applyFont="1" applyFill="1" applyBorder="1" applyAlignment="1" applyProtection="1">
      <alignment horizontal="center" vertical="center"/>
      <protection locked="0"/>
    </xf>
    <xf numFmtId="1" fontId="244" fillId="39" borderId="262" xfId="0" applyNumberFormat="1" applyFont="1" applyFill="1" applyBorder="1" applyAlignment="1" applyProtection="1">
      <alignment horizontal="center" vertical="center"/>
      <protection locked="0"/>
    </xf>
    <xf numFmtId="1" fontId="244" fillId="39" borderId="25" xfId="0" applyNumberFormat="1" applyFont="1" applyFill="1" applyBorder="1" applyAlignment="1" applyProtection="1">
      <alignment horizontal="center" vertical="center"/>
      <protection locked="0"/>
    </xf>
    <xf numFmtId="1" fontId="244" fillId="39" borderId="180" xfId="0" applyNumberFormat="1" applyFont="1" applyFill="1" applyBorder="1" applyAlignment="1" applyProtection="1">
      <alignment horizontal="center" vertical="center"/>
      <protection locked="0"/>
    </xf>
    <xf numFmtId="1" fontId="244" fillId="32" borderId="28" xfId="0" applyNumberFormat="1" applyFont="1" applyFill="1" applyBorder="1" applyAlignment="1" applyProtection="1">
      <alignment horizontal="center" vertical="center"/>
      <protection locked="0"/>
    </xf>
    <xf numFmtId="1" fontId="244" fillId="32" borderId="25" xfId="0" applyNumberFormat="1" applyFont="1" applyFill="1" applyBorder="1" applyAlignment="1" applyProtection="1">
      <alignment horizontal="center" vertical="center"/>
      <protection locked="0"/>
    </xf>
    <xf numFmtId="0" fontId="62" fillId="0" borderId="143" xfId="428" applyFont="1" applyFill="1" applyBorder="1" applyAlignment="1">
      <alignment horizontal="right" vertical="center"/>
    </xf>
    <xf numFmtId="0" fontId="168" fillId="0" borderId="143" xfId="428" applyFont="1" applyFill="1" applyBorder="1" applyAlignment="1">
      <alignment horizontal="right" vertical="center"/>
    </xf>
    <xf numFmtId="1" fontId="62" fillId="0" borderId="143" xfId="428" applyNumberFormat="1" applyFont="1" applyFill="1" applyBorder="1" applyAlignment="1">
      <alignment horizontal="right" vertical="center"/>
    </xf>
    <xf numFmtId="1" fontId="62" fillId="0" borderId="91" xfId="428" quotePrefix="1" applyNumberFormat="1" applyFont="1" applyFill="1" applyBorder="1" applyAlignment="1">
      <alignment horizontal="right" vertical="center"/>
    </xf>
    <xf numFmtId="1" fontId="62" fillId="0" borderId="132" xfId="436" applyNumberFormat="1" applyFont="1" applyFill="1" applyBorder="1" applyAlignment="1">
      <alignment horizontal="right" vertical="center"/>
    </xf>
    <xf numFmtId="20" fontId="62" fillId="0" borderId="91" xfId="428" applyNumberFormat="1" applyFont="1" applyFill="1" applyBorder="1" applyAlignment="1">
      <alignment horizontal="right" vertical="center"/>
    </xf>
    <xf numFmtId="20" fontId="62" fillId="0" borderId="132" xfId="428" quotePrefix="1" applyNumberFormat="1" applyFont="1" applyFill="1" applyBorder="1" applyAlignment="1">
      <alignment horizontal="right" vertical="center"/>
    </xf>
    <xf numFmtId="165" fontId="62" fillId="0" borderId="91" xfId="428" applyNumberFormat="1" applyFont="1" applyFill="1" applyBorder="1" applyAlignment="1">
      <alignment horizontal="right" vertical="center"/>
    </xf>
    <xf numFmtId="165" fontId="62" fillId="0" borderId="92" xfId="428" applyNumberFormat="1" applyFont="1" applyFill="1" applyBorder="1" applyAlignment="1">
      <alignment horizontal="right" vertical="center"/>
    </xf>
    <xf numFmtId="167" fontId="62" fillId="0" borderId="91" xfId="428" applyNumberFormat="1" applyFont="1" applyFill="1" applyBorder="1" applyAlignment="1">
      <alignment horizontal="right" vertical="center"/>
    </xf>
    <xf numFmtId="167" fontId="62" fillId="0" borderId="92" xfId="428" applyNumberFormat="1" applyFont="1" applyFill="1" applyBorder="1" applyAlignment="1">
      <alignment horizontal="right" vertical="center"/>
    </xf>
    <xf numFmtId="2" fontId="61" fillId="0" borderId="146" xfId="0" applyNumberFormat="1" applyFont="1" applyFill="1" applyBorder="1" applyAlignment="1">
      <alignment horizontal="left" vertical="center"/>
    </xf>
    <xf numFmtId="0" fontId="61" fillId="0" borderId="268" xfId="0" applyFont="1" applyFill="1" applyBorder="1" applyAlignment="1">
      <alignment vertical="center"/>
    </xf>
    <xf numFmtId="1" fontId="61" fillId="0" borderId="91" xfId="0" quotePrefix="1" applyNumberFormat="1" applyFont="1" applyFill="1" applyBorder="1" applyAlignment="1">
      <alignment horizontal="right" vertical="center"/>
    </xf>
    <xf numFmtId="0" fontId="61" fillId="0" borderId="269" xfId="0" applyFont="1" applyFill="1" applyBorder="1" applyAlignment="1">
      <alignment vertical="center"/>
    </xf>
    <xf numFmtId="20" fontId="167" fillId="0" borderId="138" xfId="0" applyNumberFormat="1" applyFont="1" applyFill="1" applyBorder="1" applyAlignment="1">
      <alignment horizontal="left" vertical="center"/>
    </xf>
    <xf numFmtId="1" fontId="62" fillId="0" borderId="270" xfId="428" applyNumberFormat="1" applyFont="1" applyFill="1" applyBorder="1" applyAlignment="1">
      <alignment horizontal="center" vertical="center"/>
    </xf>
    <xf numFmtId="0" fontId="61" fillId="0" borderId="270" xfId="428" applyFont="1" applyFill="1" applyBorder="1" applyAlignment="1">
      <alignment vertical="center"/>
    </xf>
    <xf numFmtId="0" fontId="62" fillId="0" borderId="127" xfId="0" applyFont="1" applyFill="1" applyBorder="1" applyAlignment="1">
      <alignment vertical="center"/>
    </xf>
    <xf numFmtId="20" fontId="61" fillId="0" borderId="94" xfId="428" applyNumberFormat="1" applyFont="1" applyFill="1" applyBorder="1" applyAlignment="1">
      <alignment vertical="center"/>
    </xf>
    <xf numFmtId="0" fontId="61" fillId="0" borderId="189" xfId="0" applyFont="1" applyFill="1" applyBorder="1" applyAlignment="1">
      <alignment horizontal="left" vertical="center"/>
    </xf>
    <xf numFmtId="1" fontId="61" fillId="0" borderId="49" xfId="428" applyNumberFormat="1" applyFont="1" applyFill="1" applyBorder="1" applyAlignment="1">
      <alignment horizontal="center" vertical="center"/>
    </xf>
    <xf numFmtId="20" fontId="61" fillId="0" borderId="50" xfId="428" applyNumberFormat="1" applyFont="1" applyFill="1" applyBorder="1" applyAlignment="1">
      <alignment horizontal="left" vertical="center"/>
    </xf>
    <xf numFmtId="1" fontId="61" fillId="0" borderId="51" xfId="428" applyNumberFormat="1" applyFont="1" applyFill="1" applyBorder="1" applyAlignment="1">
      <alignment horizontal="center" vertical="center"/>
    </xf>
    <xf numFmtId="20" fontId="61" fillId="0" borderId="271" xfId="428" applyNumberFormat="1" applyFont="1" applyFill="1" applyBorder="1" applyAlignment="1">
      <alignment horizontal="right" vertical="center"/>
    </xf>
    <xf numFmtId="1" fontId="61" fillId="0" borderId="272" xfId="428" applyNumberFormat="1" applyFont="1" applyFill="1" applyBorder="1" applyAlignment="1">
      <alignment horizontal="center" vertical="center"/>
    </xf>
    <xf numFmtId="20" fontId="61" fillId="0" borderId="50" xfId="428" applyNumberFormat="1" applyFont="1" applyFill="1" applyBorder="1" applyAlignment="1">
      <alignment horizontal="center" vertical="center"/>
    </xf>
    <xf numFmtId="1" fontId="61" fillId="0" borderId="273" xfId="428" applyNumberFormat="1" applyFont="1" applyFill="1" applyBorder="1" applyAlignment="1">
      <alignment horizontal="center" vertical="center"/>
    </xf>
    <xf numFmtId="20" fontId="61" fillId="0" borderId="120" xfId="428" applyNumberFormat="1" applyFont="1" applyFill="1" applyBorder="1" applyAlignment="1">
      <alignment horizontal="center" vertical="center"/>
    </xf>
    <xf numFmtId="1" fontId="61" fillId="0" borderId="273" xfId="428" quotePrefix="1" applyNumberFormat="1" applyFont="1" applyFill="1" applyBorder="1" applyAlignment="1">
      <alignment horizontal="center" vertical="center"/>
    </xf>
    <xf numFmtId="1" fontId="62" fillId="0" borderId="0" xfId="0" applyNumberFormat="1" applyFont="1" applyFill="1" applyBorder="1" applyAlignment="1">
      <alignment horizontal="center" vertical="center"/>
    </xf>
    <xf numFmtId="0" fontId="62" fillId="0" borderId="274" xfId="0" applyFont="1" applyFill="1" applyBorder="1" applyAlignment="1">
      <alignment vertical="center"/>
    </xf>
    <xf numFmtId="20" fontId="62" fillId="0" borderId="275" xfId="428" quotePrefix="1" applyNumberFormat="1" applyFont="1" applyFill="1" applyBorder="1" applyAlignment="1">
      <alignment horizontal="right" vertical="center"/>
    </xf>
    <xf numFmtId="0" fontId="62" fillId="0" borderId="276" xfId="0" applyFont="1" applyFill="1" applyBorder="1" applyAlignment="1">
      <alignment vertical="center"/>
    </xf>
    <xf numFmtId="1" fontId="62" fillId="0" borderId="277" xfId="428" quotePrefix="1" applyNumberFormat="1" applyFont="1" applyFill="1" applyBorder="1" applyAlignment="1">
      <alignment horizontal="center" vertical="center"/>
    </xf>
    <xf numFmtId="0" fontId="61" fillId="0" borderId="278" xfId="0" applyFont="1" applyFill="1" applyBorder="1" applyAlignment="1">
      <alignment vertical="center"/>
    </xf>
    <xf numFmtId="0" fontId="61" fillId="0" borderId="279" xfId="428" applyFont="1" applyFill="1" applyBorder="1" applyAlignment="1">
      <alignment horizontal="center" vertical="center"/>
    </xf>
    <xf numFmtId="0" fontId="61" fillId="0" borderId="280" xfId="0" applyFont="1" applyFill="1" applyBorder="1" applyAlignment="1">
      <alignment vertical="center"/>
    </xf>
    <xf numFmtId="1" fontId="61" fillId="0" borderId="280" xfId="428" applyNumberFormat="1" applyFont="1" applyFill="1" applyBorder="1" applyAlignment="1">
      <alignment horizontal="center" vertical="center"/>
    </xf>
    <xf numFmtId="0" fontId="61" fillId="0" borderId="280" xfId="428" applyFont="1" applyFill="1" applyBorder="1" applyAlignment="1">
      <alignment horizontal="left" vertical="center"/>
    </xf>
    <xf numFmtId="0" fontId="61" fillId="0" borderId="281" xfId="0" applyFont="1" applyFill="1" applyBorder="1" applyAlignment="1">
      <alignment vertical="center"/>
    </xf>
    <xf numFmtId="1" fontId="61" fillId="0" borderId="36" xfId="428" applyNumberFormat="1" applyFont="1" applyFill="1" applyBorder="1" applyAlignment="1">
      <alignment horizontal="center" vertical="center"/>
    </xf>
    <xf numFmtId="1" fontId="61" fillId="0" borderId="112" xfId="428" applyNumberFormat="1" applyFont="1" applyFill="1" applyBorder="1" applyAlignment="1">
      <alignment horizontal="center" vertical="center"/>
    </xf>
    <xf numFmtId="0" fontId="61" fillId="0" borderId="0" xfId="428" applyFont="1" applyFill="1" applyBorder="1" applyAlignment="1">
      <alignment horizontal="left" vertical="center"/>
    </xf>
    <xf numFmtId="0" fontId="62" fillId="0" borderId="189" xfId="428" applyFont="1" applyFill="1" applyBorder="1" applyAlignment="1">
      <alignment vertical="center"/>
    </xf>
    <xf numFmtId="0" fontId="61" fillId="0" borderId="189" xfId="428" applyFont="1" applyFill="1" applyBorder="1" applyAlignment="1">
      <alignment vertical="center"/>
    </xf>
    <xf numFmtId="2" fontId="61" fillId="0" borderId="189" xfId="428" applyNumberFormat="1" applyFont="1" applyFill="1" applyBorder="1" applyAlignment="1">
      <alignment vertical="center"/>
    </xf>
    <xf numFmtId="14" fontId="61" fillId="0" borderId="189" xfId="502" applyNumberFormat="1" applyFont="1" applyFill="1" applyBorder="1" applyAlignment="1">
      <alignment horizontal="left" vertical="center"/>
    </xf>
    <xf numFmtId="1" fontId="61" fillId="0" borderId="189" xfId="428" applyNumberFormat="1" applyFont="1" applyFill="1" applyBorder="1" applyAlignment="1">
      <alignment horizontal="right" vertical="center"/>
    </xf>
    <xf numFmtId="167" fontId="61" fillId="0" borderId="189" xfId="428" applyNumberFormat="1" applyFont="1" applyFill="1" applyBorder="1" applyAlignment="1">
      <alignment horizontal="right" vertical="center"/>
    </xf>
    <xf numFmtId="20" fontId="61" fillId="0" borderId="189" xfId="428" applyNumberFormat="1" applyFont="1" applyFill="1" applyBorder="1" applyAlignment="1">
      <alignment vertical="center"/>
    </xf>
    <xf numFmtId="0" fontId="185" fillId="0" borderId="189" xfId="428" applyFont="1" applyFill="1" applyBorder="1" applyAlignment="1">
      <alignment vertical="center"/>
    </xf>
    <xf numFmtId="1" fontId="61" fillId="0" borderId="189" xfId="428" applyNumberFormat="1" applyFont="1" applyFill="1" applyBorder="1" applyAlignment="1">
      <alignment horizontal="center" vertical="center"/>
    </xf>
    <xf numFmtId="0" fontId="61" fillId="0" borderId="58" xfId="428" applyFont="1" applyFill="1" applyBorder="1" applyAlignment="1">
      <alignment vertical="center"/>
    </xf>
    <xf numFmtId="0" fontId="61" fillId="0" borderId="168" xfId="428" applyFont="1" applyFill="1" applyBorder="1" applyAlignment="1">
      <alignment vertical="center"/>
    </xf>
    <xf numFmtId="0" fontId="61" fillId="0" borderId="168" xfId="436" applyFont="1" applyFill="1" applyBorder="1" applyAlignment="1">
      <alignment vertical="center"/>
    </xf>
    <xf numFmtId="0" fontId="61" fillId="0" borderId="169" xfId="436" applyFont="1" applyFill="1" applyBorder="1" applyAlignment="1">
      <alignment vertical="center"/>
    </xf>
    <xf numFmtId="1" fontId="61" fillId="0" borderId="0" xfId="428" applyNumberFormat="1" applyFont="1" applyFill="1" applyBorder="1" applyAlignment="1">
      <alignment vertical="center"/>
    </xf>
    <xf numFmtId="20" fontId="61" fillId="0" borderId="0" xfId="428" applyNumberFormat="1" applyFont="1" applyFill="1" applyBorder="1" applyAlignment="1">
      <alignment vertical="center"/>
    </xf>
    <xf numFmtId="173" fontId="61" fillId="0" borderId="123" xfId="429" applyNumberFormat="1" applyFont="1" applyFill="1" applyBorder="1" applyAlignment="1">
      <alignment vertical="center"/>
    </xf>
    <xf numFmtId="1" fontId="9" fillId="61" borderId="14" xfId="436" applyNumberFormat="1" applyFont="1" applyFill="1" applyBorder="1" applyAlignment="1">
      <alignment horizontal="right" vertical="center"/>
    </xf>
    <xf numFmtId="1" fontId="8" fillId="0" borderId="0" xfId="436" applyNumberFormat="1" applyFont="1" applyFill="1">
      <alignment vertical="center"/>
    </xf>
    <xf numFmtId="0" fontId="240" fillId="0" borderId="0" xfId="436" applyFont="1" applyFill="1">
      <alignment vertical="center"/>
    </xf>
    <xf numFmtId="0" fontId="9" fillId="0" borderId="0" xfId="436" applyFont="1" applyAlignment="1">
      <alignment horizontal="right" vertical="center"/>
    </xf>
    <xf numFmtId="15" fontId="8" fillId="0" borderId="0" xfId="436" applyNumberFormat="1" applyFont="1">
      <alignment vertical="center"/>
    </xf>
    <xf numFmtId="0" fontId="9" fillId="0" borderId="0" xfId="436" applyFont="1" applyFill="1">
      <alignment vertical="center"/>
    </xf>
    <xf numFmtId="20" fontId="9" fillId="0" borderId="0" xfId="436" applyNumberFormat="1" applyFont="1" applyAlignment="1">
      <alignment horizontal="center" vertical="center"/>
    </xf>
    <xf numFmtId="0" fontId="9" fillId="0" borderId="0" xfId="436" applyFont="1" applyFill="1" applyAlignment="1">
      <alignment horizontal="center" vertical="center"/>
    </xf>
    <xf numFmtId="0" fontId="9" fillId="0" borderId="0" xfId="436" applyFont="1" applyFill="1" applyBorder="1" applyAlignment="1">
      <alignment horizontal="center" vertical="center"/>
    </xf>
    <xf numFmtId="0" fontId="62" fillId="0" borderId="170" xfId="436" applyFont="1" applyFill="1" applyBorder="1">
      <alignment vertical="center"/>
    </xf>
    <xf numFmtId="0" fontId="8" fillId="0" borderId="171" xfId="436" applyFont="1" applyFill="1" applyBorder="1">
      <alignment vertical="center"/>
    </xf>
    <xf numFmtId="0" fontId="8" fillId="0" borderId="43" xfId="436" applyFont="1" applyFill="1" applyBorder="1" applyAlignment="1">
      <alignment horizontal="center" vertical="center"/>
    </xf>
    <xf numFmtId="0" fontId="8" fillId="0" borderId="97" xfId="436" applyFont="1" applyFill="1" applyBorder="1">
      <alignment vertical="center"/>
    </xf>
    <xf numFmtId="0" fontId="8" fillId="0" borderId="171" xfId="436" applyFont="1" applyFill="1" applyBorder="1" applyAlignment="1">
      <alignment horizontal="center" vertical="center"/>
    </xf>
    <xf numFmtId="0" fontId="8" fillId="0" borderId="171" xfId="436" applyFont="1" applyFill="1" applyBorder="1" applyAlignment="1">
      <alignment horizontal="left" vertical="center"/>
    </xf>
    <xf numFmtId="0" fontId="8" fillId="0" borderId="42" xfId="436" applyFont="1" applyFill="1" applyBorder="1">
      <alignment vertical="center"/>
    </xf>
    <xf numFmtId="0" fontId="62" fillId="0" borderId="172" xfId="436" applyFont="1" applyFill="1" applyBorder="1">
      <alignment vertical="center"/>
    </xf>
    <xf numFmtId="0" fontId="8" fillId="0" borderId="173" xfId="436" applyFont="1" applyFill="1" applyBorder="1">
      <alignment vertical="center"/>
    </xf>
    <xf numFmtId="0" fontId="9" fillId="0" borderId="17" xfId="436" applyFont="1" applyBorder="1" applyAlignment="1">
      <alignment horizontal="center" vertical="center"/>
    </xf>
    <xf numFmtId="0" fontId="9" fillId="0" borderId="174" xfId="436" applyFont="1" applyBorder="1">
      <alignment vertical="center"/>
    </xf>
    <xf numFmtId="0" fontId="9" fillId="0" borderId="173" xfId="436" applyFont="1" applyBorder="1" applyAlignment="1">
      <alignment horizontal="center" vertical="center"/>
    </xf>
    <xf numFmtId="0" fontId="9" fillId="0" borderId="174" xfId="436" applyFont="1" applyBorder="1" applyAlignment="1">
      <alignment horizontal="center" vertical="center"/>
    </xf>
    <xf numFmtId="0" fontId="8" fillId="0" borderId="174" xfId="436" applyFont="1" applyFill="1" applyBorder="1">
      <alignment vertical="center"/>
    </xf>
    <xf numFmtId="0" fontId="8" fillId="0" borderId="18" xfId="436" applyFont="1" applyFill="1" applyBorder="1">
      <alignment vertical="center"/>
    </xf>
    <xf numFmtId="0" fontId="62" fillId="0" borderId="175" xfId="436" applyFont="1" applyFill="1" applyBorder="1" applyAlignment="1">
      <alignment horizontal="left" vertical="center"/>
    </xf>
    <xf numFmtId="0" fontId="8" fillId="0" borderId="176" xfId="436" applyFont="1" applyFill="1" applyBorder="1">
      <alignment vertical="center"/>
    </xf>
    <xf numFmtId="0" fontId="8" fillId="0" borderId="177" xfId="436" applyFont="1" applyFill="1" applyBorder="1">
      <alignment vertical="center"/>
    </xf>
    <xf numFmtId="172" fontId="8" fillId="0" borderId="11" xfId="458" applyNumberFormat="1" applyFont="1" applyFill="1" applyBorder="1" applyAlignment="1">
      <alignment horizontal="center" vertical="center"/>
    </xf>
    <xf numFmtId="9" fontId="8" fillId="0" borderId="178" xfId="458" applyFont="1" applyFill="1" applyBorder="1" applyAlignment="1">
      <alignment vertical="center"/>
    </xf>
    <xf numFmtId="0" fontId="62" fillId="0" borderId="179" xfId="436" applyFont="1" applyFill="1" applyBorder="1" applyAlignment="1">
      <alignment horizontal="left" vertical="center"/>
    </xf>
    <xf numFmtId="0" fontId="8" fillId="0" borderId="180" xfId="436" applyFont="1" applyFill="1" applyBorder="1">
      <alignment vertical="center"/>
    </xf>
    <xf numFmtId="0" fontId="8" fillId="0" borderId="29" xfId="436" applyFont="1" applyFill="1" applyBorder="1">
      <alignment vertical="center"/>
    </xf>
    <xf numFmtId="9" fontId="8" fillId="0" borderId="181" xfId="458" applyFont="1" applyFill="1" applyBorder="1" applyAlignment="1">
      <alignment vertical="center"/>
    </xf>
    <xf numFmtId="0" fontId="62" fillId="0" borderId="182" xfId="436" applyFont="1" applyFill="1" applyBorder="1" applyAlignment="1">
      <alignment horizontal="left" vertical="center"/>
    </xf>
    <xf numFmtId="0" fontId="9" fillId="0" borderId="180" xfId="436" applyFont="1" applyBorder="1">
      <alignment vertical="center"/>
    </xf>
    <xf numFmtId="0" fontId="9" fillId="0" borderId="29" xfId="436" applyFont="1" applyBorder="1">
      <alignment vertical="center"/>
    </xf>
    <xf numFmtId="0" fontId="8" fillId="0" borderId="29" xfId="436" applyFont="1" applyBorder="1">
      <alignment vertical="center"/>
    </xf>
    <xf numFmtId="0" fontId="62" fillId="0" borderId="172" xfId="436" applyFont="1" applyFill="1" applyBorder="1" applyAlignment="1">
      <alignment horizontal="left" vertical="center"/>
    </xf>
    <xf numFmtId="9" fontId="8" fillId="0" borderId="18" xfId="436" applyNumberFormat="1" applyFont="1" applyFill="1" applyBorder="1">
      <alignment vertical="center"/>
    </xf>
    <xf numFmtId="0" fontId="61" fillId="0" borderId="43" xfId="436" applyFont="1" applyFill="1" applyBorder="1" applyAlignment="1">
      <alignment horizontal="left" vertical="center"/>
    </xf>
    <xf numFmtId="0" fontId="2" fillId="0" borderId="43" xfId="436" applyFont="1" applyFill="1" applyBorder="1">
      <alignment vertical="center"/>
    </xf>
    <xf numFmtId="165" fontId="2" fillId="0" borderId="43" xfId="436" applyNumberFormat="1" applyFont="1" applyFill="1" applyBorder="1" applyAlignment="1">
      <alignment horizontal="center" vertical="center"/>
    </xf>
    <xf numFmtId="1" fontId="2" fillId="0" borderId="43" xfId="436" applyNumberFormat="1" applyFont="1" applyFill="1" applyBorder="1" applyAlignment="1">
      <alignment horizontal="center" vertical="center"/>
    </xf>
    <xf numFmtId="10" fontId="2" fillId="0" borderId="43" xfId="458" applyNumberFormat="1" applyFont="1" applyFill="1" applyBorder="1" applyAlignment="1">
      <alignment horizontal="center" vertical="center"/>
    </xf>
    <xf numFmtId="165" fontId="2" fillId="0" borderId="0" xfId="436" applyNumberFormat="1" applyFont="1" applyFill="1" applyBorder="1" applyAlignment="1">
      <alignment horizontal="center" vertical="center"/>
    </xf>
    <xf numFmtId="10" fontId="2" fillId="0" borderId="0" xfId="458" applyNumberFormat="1" applyFont="1" applyFill="1" applyBorder="1" applyAlignment="1">
      <alignment horizontal="center" vertical="center"/>
    </xf>
    <xf numFmtId="14" fontId="2" fillId="0" borderId="0" xfId="436" applyNumberFormat="1" applyFont="1" applyFill="1">
      <alignment vertical="center"/>
    </xf>
    <xf numFmtId="0" fontId="8" fillId="0" borderId="0" xfId="436" applyFont="1" applyFill="1">
      <alignment vertical="center"/>
    </xf>
    <xf numFmtId="0" fontId="61" fillId="0" borderId="0" xfId="0" applyFont="1"/>
    <xf numFmtId="0" fontId="62" fillId="0" borderId="14" xfId="436" applyFont="1" applyFill="1" applyBorder="1">
      <alignment vertical="center"/>
    </xf>
    <xf numFmtId="0" fontId="8" fillId="0" borderId="15" xfId="436" applyFont="1" applyFill="1" applyBorder="1">
      <alignment vertical="center"/>
    </xf>
    <xf numFmtId="0" fontId="9" fillId="0" borderId="15" xfId="436" applyFont="1" applyBorder="1" applyAlignment="1">
      <alignment horizontal="center" vertical="center"/>
    </xf>
    <xf numFmtId="0" fontId="8" fillId="0" borderId="30" xfId="436" applyFont="1" applyFill="1" applyBorder="1">
      <alignment vertical="center"/>
    </xf>
    <xf numFmtId="9" fontId="8" fillId="0" borderId="11" xfId="458" applyNumberFormat="1" applyFont="1" applyFill="1" applyBorder="1" applyAlignment="1">
      <alignment horizontal="center" vertical="center"/>
    </xf>
    <xf numFmtId="0" fontId="8" fillId="0" borderId="178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8" fillId="0" borderId="181" xfId="0" applyFont="1" applyFill="1" applyBorder="1" applyAlignment="1">
      <alignment horizontal="center" vertical="center"/>
    </xf>
    <xf numFmtId="0" fontId="31" fillId="0" borderId="0" xfId="0" applyFont="1"/>
    <xf numFmtId="0" fontId="62" fillId="0" borderId="179" xfId="436" applyFont="1" applyFill="1" applyBorder="1" applyAlignment="1">
      <alignment vertical="center"/>
    </xf>
    <xf numFmtId="0" fontId="62" fillId="0" borderId="182" xfId="436" applyFont="1" applyFill="1" applyBorder="1" applyAlignment="1">
      <alignment vertical="center"/>
    </xf>
    <xf numFmtId="0" fontId="8" fillId="0" borderId="183" xfId="436" applyFont="1" applyFill="1" applyBorder="1">
      <alignment vertical="center"/>
    </xf>
    <xf numFmtId="0" fontId="8" fillId="0" borderId="185" xfId="0" applyFont="1" applyFill="1" applyBorder="1" applyAlignment="1">
      <alignment horizontal="center" vertical="center"/>
    </xf>
    <xf numFmtId="0" fontId="62" fillId="0" borderId="186" xfId="436" applyFont="1" applyFill="1" applyBorder="1" applyAlignment="1">
      <alignment horizontal="left" vertical="center"/>
    </xf>
    <xf numFmtId="0" fontId="8" fillId="0" borderId="187" xfId="436" applyFont="1" applyFill="1" applyBorder="1">
      <alignment vertical="center"/>
    </xf>
    <xf numFmtId="10" fontId="8" fillId="0" borderId="15" xfId="458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1" fontId="31" fillId="0" borderId="0" xfId="0" applyNumberFormat="1" applyFont="1" applyFill="1" applyAlignment="1">
      <alignment horizontal="left" vertical="center"/>
    </xf>
    <xf numFmtId="0" fontId="9" fillId="26" borderId="10" xfId="0" applyFont="1" applyFill="1" applyBorder="1" applyAlignment="1">
      <alignment horizontal="center"/>
    </xf>
    <xf numFmtId="0" fontId="9" fillId="26" borderId="14" xfId="0" applyFont="1" applyFill="1" applyBorder="1" applyAlignment="1"/>
    <xf numFmtId="20" fontId="8" fillId="26" borderId="283" xfId="0" applyNumberFormat="1" applyFont="1" applyFill="1" applyBorder="1" applyAlignment="1">
      <alignment horizontal="center" vertical="center"/>
    </xf>
    <xf numFmtId="0" fontId="172" fillId="26" borderId="14" xfId="0" applyFont="1" applyFill="1" applyBorder="1"/>
    <xf numFmtId="0" fontId="172" fillId="26" borderId="15" xfId="0" applyFont="1" applyFill="1" applyBorder="1"/>
    <xf numFmtId="0" fontId="172" fillId="26" borderId="30" xfId="0" applyFont="1" applyFill="1" applyBorder="1" applyAlignment="1">
      <alignment horizontal="right"/>
    </xf>
    <xf numFmtId="0" fontId="2" fillId="0" borderId="24" xfId="0" applyFont="1" applyBorder="1"/>
    <xf numFmtId="0" fontId="0" fillId="0" borderId="43" xfId="0" applyBorder="1"/>
    <xf numFmtId="0" fontId="0" fillId="0" borderId="42" xfId="0" applyBorder="1"/>
    <xf numFmtId="0" fontId="8" fillId="0" borderId="13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49" fontId="53" fillId="0" borderId="0" xfId="0" applyNumberFormat="1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20" fontId="8" fillId="26" borderId="284" xfId="0" applyNumberFormat="1" applyFont="1" applyFill="1" applyBorder="1" applyAlignment="1">
      <alignment horizontal="center" vertical="center"/>
    </xf>
    <xf numFmtId="0" fontId="0" fillId="0" borderId="17" xfId="0" applyBorder="1"/>
    <xf numFmtId="20" fontId="8" fillId="26" borderId="285" xfId="0" applyNumberFormat="1" applyFont="1" applyFill="1" applyBorder="1" applyAlignment="1">
      <alignment horizontal="center" vertical="center"/>
    </xf>
    <xf numFmtId="0" fontId="53" fillId="26" borderId="14" xfId="0" applyFont="1" applyFill="1" applyBorder="1"/>
    <xf numFmtId="0" fontId="53" fillId="26" borderId="15" xfId="0" applyFont="1" applyFill="1" applyBorder="1"/>
    <xf numFmtId="0" fontId="53" fillId="26" borderId="30" xfId="0" applyFont="1" applyFill="1" applyBorder="1" applyAlignment="1">
      <alignment horizontal="right"/>
    </xf>
    <xf numFmtId="0" fontId="153" fillId="0" borderId="17" xfId="0" applyFont="1" applyBorder="1"/>
    <xf numFmtId="0" fontId="153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1" fillId="48" borderId="10" xfId="0" applyFont="1" applyFill="1" applyBorder="1" applyAlignment="1">
      <alignment vertical="center"/>
    </xf>
    <xf numFmtId="0" fontId="101" fillId="48" borderId="10" xfId="0" applyFont="1" applyFill="1" applyBorder="1" applyAlignment="1">
      <alignment horizontal="center" vertical="center"/>
    </xf>
    <xf numFmtId="0" fontId="33" fillId="43" borderId="23" xfId="0" applyFont="1" applyFill="1" applyBorder="1" applyAlignment="1">
      <alignment horizontal="center" vertical="center"/>
    </xf>
    <xf numFmtId="0" fontId="32" fillId="43" borderId="23" xfId="0" applyFont="1" applyFill="1" applyBorder="1" applyAlignment="1">
      <alignment horizontal="center" vertical="center"/>
    </xf>
    <xf numFmtId="0" fontId="101" fillId="48" borderId="31" xfId="0" applyFont="1" applyFill="1" applyBorder="1" applyAlignment="1">
      <alignment vertical="center"/>
    </xf>
    <xf numFmtId="0" fontId="37" fillId="48" borderId="31" xfId="0" applyFont="1" applyFill="1" applyBorder="1" applyAlignment="1">
      <alignment vertical="center"/>
    </xf>
    <xf numFmtId="0" fontId="252" fillId="48" borderId="63" xfId="0" applyFont="1" applyFill="1" applyBorder="1" applyAlignment="1">
      <alignment horizontal="center" vertical="center"/>
    </xf>
    <xf numFmtId="0" fontId="252" fillId="48" borderId="112" xfId="0" applyFont="1" applyFill="1" applyBorder="1" applyAlignment="1">
      <alignment horizontal="center" vertical="center"/>
    </xf>
    <xf numFmtId="0" fontId="36" fillId="48" borderId="40" xfId="0" applyFont="1" applyFill="1" applyBorder="1" applyAlignment="1">
      <alignment vertical="center"/>
    </xf>
    <xf numFmtId="0" fontId="106" fillId="48" borderId="57" xfId="0" applyFont="1" applyFill="1" applyBorder="1" applyAlignment="1">
      <alignment vertical="center"/>
    </xf>
    <xf numFmtId="0" fontId="106" fillId="48" borderId="95" xfId="0" applyFont="1" applyFill="1" applyBorder="1" applyAlignment="1">
      <alignment vertical="center"/>
    </xf>
    <xf numFmtId="0" fontId="252" fillId="48" borderId="113" xfId="0" applyFont="1" applyFill="1" applyBorder="1" applyAlignment="1">
      <alignment horizontal="center" vertical="center"/>
    </xf>
    <xf numFmtId="0" fontId="252" fillId="48" borderId="37" xfId="0" applyFont="1" applyFill="1" applyBorder="1" applyAlignment="1">
      <alignment horizontal="center" vertical="center"/>
    </xf>
    <xf numFmtId="0" fontId="252" fillId="43" borderId="10" xfId="0" applyFont="1" applyFill="1" applyBorder="1" applyAlignment="1">
      <alignment horizontal="center" vertical="center"/>
    </xf>
    <xf numFmtId="0" fontId="252" fillId="43" borderId="23" xfId="0" applyFont="1" applyFill="1" applyBorder="1" applyAlignment="1">
      <alignment horizontal="center" vertical="center"/>
    </xf>
    <xf numFmtId="20" fontId="45" fillId="45" borderId="10" xfId="0" quotePrefix="1" applyNumberFormat="1" applyFont="1" applyFill="1" applyBorder="1" applyAlignment="1">
      <alignment horizontal="center" vertical="center"/>
    </xf>
    <xf numFmtId="20" fontId="45" fillId="45" borderId="10" xfId="0" applyNumberFormat="1" applyFont="1" applyFill="1" applyBorder="1" applyAlignment="1">
      <alignment horizontal="center" vertical="center"/>
    </xf>
    <xf numFmtId="20" fontId="45" fillId="45" borderId="23" xfId="0" quotePrefix="1" applyNumberFormat="1" applyFont="1" applyFill="1" applyBorder="1" applyAlignment="1">
      <alignment horizontal="center" vertical="center"/>
    </xf>
    <xf numFmtId="2" fontId="9" fillId="61" borderId="14" xfId="436" applyNumberFormat="1" applyFont="1" applyFill="1" applyBorder="1" applyAlignment="1">
      <alignment vertical="center"/>
    </xf>
    <xf numFmtId="2" fontId="9" fillId="61" borderId="15" xfId="436" applyNumberFormat="1" applyFont="1" applyFill="1" applyBorder="1" applyAlignment="1">
      <alignment vertical="center"/>
    </xf>
    <xf numFmtId="2" fontId="9" fillId="61" borderId="30" xfId="436" applyNumberFormat="1" applyFont="1" applyFill="1" applyBorder="1" applyAlignment="1">
      <alignment vertical="center"/>
    </xf>
    <xf numFmtId="1" fontId="9" fillId="61" borderId="14" xfId="436" applyNumberFormat="1" applyFont="1" applyFill="1" applyBorder="1" applyAlignment="1">
      <alignment vertical="center"/>
    </xf>
    <xf numFmtId="1" fontId="9" fillId="61" borderId="15" xfId="436" applyNumberFormat="1" applyFont="1" applyFill="1" applyBorder="1" applyAlignment="1">
      <alignment vertical="center"/>
    </xf>
    <xf numFmtId="0" fontId="46" fillId="0" borderId="0" xfId="0" applyNumberFormat="1" applyFont="1" applyFill="1" applyBorder="1" applyAlignment="1">
      <alignment horizontal="center" vertical="center" wrapText="1"/>
    </xf>
    <xf numFmtId="173" fontId="61" fillId="0" borderId="86" xfId="414" applyNumberFormat="1" applyFont="1" applyFill="1" applyBorder="1" applyAlignment="1">
      <alignment vertical="center"/>
    </xf>
    <xf numFmtId="173" fontId="61" fillId="0" borderId="286" xfId="429" applyNumberFormat="1" applyFont="1" applyFill="1" applyBorder="1" applyAlignment="1">
      <alignment vertical="center"/>
    </xf>
    <xf numFmtId="173" fontId="61" fillId="0" borderId="86" xfId="429" applyNumberFormat="1" applyFont="1" applyFill="1" applyBorder="1" applyAlignment="1">
      <alignment vertical="center"/>
    </xf>
    <xf numFmtId="1" fontId="117" fillId="55" borderId="10" xfId="0" applyNumberFormat="1" applyFont="1" applyFill="1" applyBorder="1" applyAlignment="1">
      <alignment horizontal="center"/>
    </xf>
    <xf numFmtId="1" fontId="139" fillId="55" borderId="27" xfId="0" applyNumberFormat="1" applyFont="1" applyFill="1" applyBorder="1" applyAlignment="1">
      <alignment horizontal="center"/>
    </xf>
    <xf numFmtId="1" fontId="117" fillId="55" borderId="36" xfId="0" applyNumberFormat="1" applyFont="1" applyFill="1" applyBorder="1" applyAlignment="1">
      <alignment horizontal="center" vertical="center"/>
    </xf>
    <xf numFmtId="1" fontId="139" fillId="55" borderId="112" xfId="0" applyNumberFormat="1" applyFont="1" applyFill="1" applyBorder="1" applyAlignment="1">
      <alignment horizontal="center" vertical="center"/>
    </xf>
    <xf numFmtId="173" fontId="8" fillId="44" borderId="103" xfId="0" applyNumberFormat="1" applyFont="1" applyFill="1" applyBorder="1" applyAlignment="1">
      <alignment horizontal="center" vertical="center"/>
    </xf>
    <xf numFmtId="173" fontId="8" fillId="44" borderId="104" xfId="0" applyNumberFormat="1" applyFont="1" applyFill="1" applyBorder="1" applyAlignment="1">
      <alignment horizontal="center" vertical="center"/>
    </xf>
    <xf numFmtId="0" fontId="253" fillId="44" borderId="49" xfId="0" applyFont="1" applyFill="1" applyBorder="1" applyAlignment="1">
      <alignment horizontal="center" vertical="center"/>
    </xf>
    <xf numFmtId="173" fontId="8" fillId="44" borderId="36" xfId="430" applyNumberFormat="1" applyFont="1" applyFill="1" applyBorder="1" applyAlignment="1">
      <alignment horizontal="center" vertical="center"/>
    </xf>
    <xf numFmtId="173" fontId="2" fillId="44" borderId="36" xfId="430" applyNumberFormat="1" applyFont="1" applyFill="1" applyBorder="1" applyAlignment="1">
      <alignment horizontal="center" vertical="center"/>
    </xf>
    <xf numFmtId="173" fontId="8" fillId="44" borderId="35" xfId="430" applyNumberFormat="1" applyFont="1" applyFill="1" applyBorder="1" applyAlignment="1">
      <alignment horizontal="center" vertical="center"/>
    </xf>
    <xf numFmtId="20" fontId="99" fillId="45" borderId="10" xfId="0" applyNumberFormat="1" applyFont="1" applyFill="1" applyBorder="1" applyAlignment="1">
      <alignment horizontal="center" vertical="center"/>
    </xf>
    <xf numFmtId="1" fontId="99" fillId="45" borderId="10" xfId="0" applyNumberFormat="1" applyFont="1" applyFill="1" applyBorder="1" applyAlignment="1">
      <alignment horizontal="center" vertical="center"/>
    </xf>
    <xf numFmtId="1" fontId="61" fillId="0" borderId="17" xfId="429" applyNumberFormat="1" applyFont="1" applyFill="1" applyBorder="1" applyAlignment="1">
      <alignment horizontal="center" vertical="center"/>
    </xf>
    <xf numFmtId="1" fontId="61" fillId="0" borderId="15" xfId="429" applyNumberFormat="1" applyFont="1" applyFill="1" applyBorder="1" applyAlignment="1">
      <alignment horizontal="center" vertical="center"/>
    </xf>
    <xf numFmtId="1" fontId="61" fillId="0" borderId="70" xfId="414" applyNumberFormat="1" applyFont="1" applyFill="1" applyBorder="1" applyAlignment="1" applyProtection="1">
      <alignment horizontal="center" vertical="center"/>
    </xf>
    <xf numFmtId="1" fontId="61" fillId="0" borderId="79" xfId="429" applyNumberFormat="1" applyFont="1" applyFill="1" applyBorder="1" applyAlignment="1" applyProtection="1">
      <alignment horizontal="center" vertical="center"/>
    </xf>
    <xf numFmtId="1" fontId="61" fillId="0" borderId="15" xfId="414" applyNumberFormat="1" applyFont="1" applyFill="1" applyBorder="1" applyAlignment="1">
      <alignment horizontal="center" vertical="center"/>
    </xf>
    <xf numFmtId="1" fontId="61" fillId="31" borderId="43" xfId="429" applyNumberFormat="1" applyFont="1" applyFill="1" applyBorder="1" applyAlignment="1">
      <alignment horizontal="center" vertical="center"/>
    </xf>
    <xf numFmtId="1" fontId="62" fillId="32" borderId="168" xfId="429" applyNumberFormat="1" applyFont="1" applyFill="1" applyBorder="1" applyAlignment="1">
      <alignment horizontal="center" vertical="center"/>
    </xf>
    <xf numFmtId="1" fontId="61" fillId="0" borderId="15" xfId="437" applyNumberFormat="1" applyFont="1" applyFill="1" applyBorder="1" applyAlignment="1">
      <alignment horizontal="center" vertical="center"/>
    </xf>
    <xf numFmtId="1" fontId="61" fillId="0" borderId="43" xfId="429" applyNumberFormat="1" applyFont="1" applyFill="1" applyBorder="1" applyAlignment="1">
      <alignment horizontal="center" vertical="center"/>
    </xf>
    <xf numFmtId="1" fontId="62" fillId="32" borderId="38" xfId="429" applyNumberFormat="1" applyFont="1" applyFill="1" applyBorder="1" applyAlignment="1">
      <alignment horizontal="center" vertical="center"/>
    </xf>
    <xf numFmtId="1" fontId="61" fillId="0" borderId="111" xfId="429" applyNumberFormat="1" applyFont="1" applyFill="1" applyBorder="1" applyAlignment="1">
      <alignment horizontal="center" vertical="center"/>
    </xf>
    <xf numFmtId="1" fontId="62" fillId="32" borderId="41" xfId="429" applyNumberFormat="1" applyFont="1" applyFill="1" applyBorder="1" applyAlignment="1">
      <alignment horizontal="center" vertical="center"/>
    </xf>
    <xf numFmtId="1" fontId="61" fillId="0" borderId="0" xfId="429" applyNumberFormat="1" applyFont="1" applyFill="1" applyBorder="1" applyAlignment="1">
      <alignment horizontal="center" vertical="center"/>
    </xf>
    <xf numFmtId="1" fontId="61" fillId="0" borderId="70" xfId="429" applyNumberFormat="1" applyFont="1" applyFill="1" applyBorder="1" applyAlignment="1" applyProtection="1">
      <alignment horizontal="center" vertical="center"/>
    </xf>
    <xf numFmtId="1" fontId="61" fillId="0" borderId="79" xfId="414" applyNumberFormat="1" applyFont="1" applyFill="1" applyBorder="1" applyAlignment="1" applyProtection="1">
      <alignment horizontal="center" vertical="center"/>
    </xf>
    <xf numFmtId="1" fontId="61" fillId="31" borderId="80" xfId="429" applyNumberFormat="1" applyFont="1" applyFill="1" applyBorder="1" applyAlignment="1" applyProtection="1">
      <alignment horizontal="center" vertical="center"/>
    </xf>
    <xf numFmtId="1" fontId="62" fillId="32" borderId="169" xfId="429" applyNumberFormat="1" applyFont="1" applyFill="1" applyBorder="1" applyAlignment="1">
      <alignment horizontal="center" vertical="center"/>
    </xf>
    <xf numFmtId="1" fontId="61" fillId="0" borderId="80" xfId="429" applyNumberFormat="1" applyFont="1" applyFill="1" applyBorder="1" applyAlignment="1" applyProtection="1">
      <alignment horizontal="center" vertical="center"/>
    </xf>
    <xf numFmtId="1" fontId="61" fillId="0" borderId="47" xfId="429" applyNumberFormat="1" applyFont="1" applyFill="1" applyBorder="1" applyAlignment="1" applyProtection="1">
      <alignment horizontal="center" vertical="center"/>
    </xf>
    <xf numFmtId="1" fontId="61" fillId="0" borderId="79" xfId="437" applyNumberFormat="1" applyFont="1" applyFill="1" applyBorder="1" applyAlignment="1" applyProtection="1">
      <alignment horizontal="center" vertical="center"/>
    </xf>
    <xf numFmtId="1" fontId="95" fillId="32" borderId="129" xfId="428" applyNumberFormat="1" applyFont="1" applyFill="1" applyBorder="1" applyAlignment="1">
      <alignment horizontal="center" vertical="center"/>
    </xf>
    <xf numFmtId="1" fontId="61" fillId="0" borderId="51" xfId="429" applyNumberFormat="1" applyFont="1" applyFill="1" applyBorder="1" applyAlignment="1" applyProtection="1">
      <alignment horizontal="center" vertical="center"/>
    </xf>
    <xf numFmtId="1" fontId="62" fillId="32" borderId="76" xfId="437" applyNumberFormat="1" applyFont="1" applyFill="1" applyBorder="1" applyAlignment="1">
      <alignment horizontal="center" vertical="center"/>
    </xf>
    <xf numFmtId="0" fontId="95" fillId="32" borderId="76" xfId="428" applyFont="1" applyFill="1" applyBorder="1" applyAlignment="1">
      <alignment horizontal="center" vertical="center"/>
    </xf>
    <xf numFmtId="1" fontId="2" fillId="31" borderId="69" xfId="428" applyNumberFormat="1" applyFont="1" applyFill="1" applyBorder="1" applyAlignment="1">
      <alignment horizontal="center" vertical="center"/>
    </xf>
    <xf numFmtId="1" fontId="2" fillId="0" borderId="69" xfId="428" applyNumberFormat="1" applyFont="1" applyFill="1" applyBorder="1" applyAlignment="1" applyProtection="1">
      <alignment horizontal="center" vertical="center"/>
      <protection locked="0"/>
    </xf>
    <xf numFmtId="0" fontId="254" fillId="0" borderId="0" xfId="0" applyFont="1" applyAlignment="1">
      <alignment horizontal="center"/>
    </xf>
    <xf numFmtId="173" fontId="113" fillId="0" borderId="0" xfId="401" applyNumberFormat="1" applyFont="1"/>
    <xf numFmtId="0" fontId="153" fillId="0" borderId="43" xfId="0" applyFont="1" applyBorder="1" applyAlignment="1">
      <alignment horizontal="center" vertical="center"/>
    </xf>
    <xf numFmtId="0" fontId="153" fillId="0" borderId="42" xfId="0" applyFont="1" applyBorder="1" applyAlignment="1">
      <alignment horizontal="center" vertical="center"/>
    </xf>
    <xf numFmtId="0" fontId="153" fillId="0" borderId="22" xfId="0" applyFont="1" applyBorder="1" applyAlignment="1">
      <alignment horizontal="center" vertical="center"/>
    </xf>
    <xf numFmtId="0" fontId="153" fillId="0" borderId="17" xfId="0" applyFont="1" applyBorder="1" applyAlignment="1">
      <alignment horizontal="center" vertical="center"/>
    </xf>
    <xf numFmtId="0" fontId="153" fillId="0" borderId="18" xfId="0" applyFont="1" applyBorder="1" applyAlignment="1">
      <alignment horizontal="center" vertical="center"/>
    </xf>
    <xf numFmtId="167" fontId="99" fillId="0" borderId="0" xfId="414" applyNumberFormat="1" applyFont="1" applyBorder="1" applyAlignment="1"/>
    <xf numFmtId="0" fontId="153" fillId="0" borderId="24" xfId="0" applyFont="1" applyBorder="1" applyAlignment="1">
      <alignment vertical="center"/>
    </xf>
    <xf numFmtId="1" fontId="255" fillId="0" borderId="69" xfId="429" applyNumberFormat="1" applyFont="1" applyFill="1" applyBorder="1" applyAlignment="1" applyProtection="1">
      <alignment horizontal="center" vertical="center"/>
    </xf>
    <xf numFmtId="1" fontId="255" fillId="32" borderId="77" xfId="429" applyNumberFormat="1" applyFont="1" applyFill="1" applyBorder="1" applyAlignment="1">
      <alignment horizontal="center" vertical="center"/>
    </xf>
    <xf numFmtId="173" fontId="255" fillId="0" borderId="78" xfId="429" applyNumberFormat="1" applyFont="1" applyFill="1" applyBorder="1" applyAlignment="1" applyProtection="1">
      <alignment horizontal="center" vertical="center"/>
      <protection locked="0"/>
    </xf>
    <xf numFmtId="1" fontId="255" fillId="32" borderId="169" xfId="429" applyNumberFormat="1" applyFont="1" applyFill="1" applyBorder="1" applyAlignment="1">
      <alignment horizontal="center" vertical="center"/>
    </xf>
    <xf numFmtId="1" fontId="255" fillId="32" borderId="39" xfId="429" applyNumberFormat="1" applyFont="1" applyFill="1" applyBorder="1" applyAlignment="1">
      <alignment horizontal="center" vertical="center"/>
    </xf>
    <xf numFmtId="1" fontId="256" fillId="32" borderId="129" xfId="428" applyNumberFormat="1" applyFont="1" applyFill="1" applyBorder="1" applyAlignment="1">
      <alignment horizontal="center" vertical="center"/>
    </xf>
    <xf numFmtId="1" fontId="255" fillId="32" borderId="39" xfId="437" applyNumberFormat="1" applyFont="1" applyFill="1" applyBorder="1" applyAlignment="1">
      <alignment horizontal="center" vertical="center"/>
    </xf>
    <xf numFmtId="14" fontId="38" fillId="0" borderId="17" xfId="0" applyNumberFormat="1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vertical="center"/>
    </xf>
    <xf numFmtId="2" fontId="41" fillId="0" borderId="0" xfId="0" applyNumberFormat="1" applyFont="1" applyFill="1" applyBorder="1" applyAlignment="1">
      <alignment horizontal="center" vertical="center"/>
    </xf>
    <xf numFmtId="2" fontId="38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vertical="center"/>
    </xf>
    <xf numFmtId="0" fontId="43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2" fontId="44" fillId="0" borderId="17" xfId="0" applyNumberFormat="1" applyFont="1" applyFill="1" applyBorder="1" applyAlignment="1">
      <alignment vertical="center"/>
    </xf>
    <xf numFmtId="0" fontId="44" fillId="0" borderId="17" xfId="0" applyFont="1" applyFill="1" applyBorder="1" applyAlignment="1">
      <alignment vertical="center"/>
    </xf>
    <xf numFmtId="0" fontId="43" fillId="0" borderId="17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90" fillId="0" borderId="17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vertical="center"/>
    </xf>
    <xf numFmtId="0" fontId="46" fillId="0" borderId="40" xfId="0" applyNumberFormat="1" applyFont="1" applyFill="1" applyBorder="1" applyAlignment="1">
      <alignment vertical="center" wrapText="1"/>
    </xf>
    <xf numFmtId="0" fontId="46" fillId="0" borderId="38" xfId="0" applyNumberFormat="1" applyFont="1" applyFill="1" applyBorder="1" applyAlignment="1">
      <alignment vertical="center" wrapText="1"/>
    </xf>
    <xf numFmtId="0" fontId="99" fillId="0" borderId="76" xfId="0" applyFont="1" applyFill="1" applyBorder="1"/>
    <xf numFmtId="0" fontId="46" fillId="0" borderId="189" xfId="0" applyNumberFormat="1" applyFont="1" applyFill="1" applyBorder="1" applyAlignment="1">
      <alignment vertical="center" wrapText="1"/>
    </xf>
    <xf numFmtId="166" fontId="245" fillId="35" borderId="76" xfId="271" applyNumberFormat="1" applyFont="1" applyFill="1" applyBorder="1" applyAlignment="1">
      <alignment horizontal="center" vertical="center"/>
    </xf>
    <xf numFmtId="166" fontId="245" fillId="35" borderId="66" xfId="271" applyNumberFormat="1" applyFont="1" applyFill="1" applyBorder="1" applyAlignment="1">
      <alignment horizontal="center" vertical="center"/>
    </xf>
    <xf numFmtId="166" fontId="245" fillId="35" borderId="76" xfId="271" applyNumberFormat="1" applyFont="1" applyFill="1" applyBorder="1" applyAlignment="1">
      <alignment horizontal="left" vertical="center"/>
    </xf>
    <xf numFmtId="1" fontId="245" fillId="53" borderId="66" xfId="0" applyNumberFormat="1" applyFont="1" applyFill="1" applyBorder="1" applyAlignment="1" applyProtection="1">
      <alignment horizontal="center" vertical="center"/>
      <protection locked="0"/>
    </xf>
    <xf numFmtId="1" fontId="245" fillId="53" borderId="205" xfId="0" applyNumberFormat="1" applyFont="1" applyFill="1" applyBorder="1" applyAlignment="1" applyProtection="1">
      <alignment horizontal="center" vertical="center"/>
      <protection locked="0"/>
    </xf>
    <xf numFmtId="0" fontId="99" fillId="0" borderId="0" xfId="414" applyNumberFormat="1" applyFont="1" applyAlignment="1">
      <alignment horizontal="center"/>
    </xf>
    <xf numFmtId="0" fontId="127" fillId="0" borderId="0" xfId="0" applyFont="1" applyFill="1"/>
    <xf numFmtId="1" fontId="229" fillId="65" borderId="54" xfId="0" applyNumberFormat="1" applyFont="1" applyFill="1" applyBorder="1" applyAlignment="1" applyProtection="1">
      <alignment horizontal="center" vertical="center"/>
      <protection locked="0"/>
    </xf>
    <xf numFmtId="1" fontId="229" fillId="65" borderId="66" xfId="0" applyNumberFormat="1" applyFont="1" applyFill="1" applyBorder="1" applyAlignment="1" applyProtection="1">
      <alignment horizontal="center" vertical="center"/>
      <protection locked="0"/>
    </xf>
    <xf numFmtId="1" fontId="229" fillId="65" borderId="31" xfId="0" applyNumberFormat="1" applyFont="1" applyFill="1" applyBorder="1" applyAlignment="1" applyProtection="1">
      <alignment horizontal="center" vertical="center"/>
      <protection locked="0"/>
    </xf>
    <xf numFmtId="165" fontId="153" fillId="65" borderId="66" xfId="0" applyNumberFormat="1" applyFont="1" applyFill="1" applyBorder="1" applyAlignment="1" applyProtection="1">
      <alignment horizontal="center" vertical="center"/>
      <protection locked="0"/>
    </xf>
    <xf numFmtId="1" fontId="41" fillId="73" borderId="71" xfId="0" applyNumberFormat="1" applyFont="1" applyFill="1" applyBorder="1" applyAlignment="1" applyProtection="1">
      <alignment horizontal="center" vertical="center"/>
      <protection locked="0"/>
    </xf>
    <xf numFmtId="1" fontId="41" fillId="73" borderId="25" xfId="0" applyNumberFormat="1" applyFont="1" applyFill="1" applyBorder="1" applyAlignment="1" applyProtection="1">
      <alignment horizontal="center" vertical="center"/>
      <protection locked="0"/>
    </xf>
    <xf numFmtId="1" fontId="41" fillId="73" borderId="25" xfId="0" applyNumberFormat="1" applyFont="1" applyFill="1" applyBorder="1" applyAlignment="1">
      <alignment horizontal="center" vertical="center"/>
    </xf>
    <xf numFmtId="1" fontId="244" fillId="81" borderId="25" xfId="0" applyNumberFormat="1" applyFont="1" applyFill="1" applyBorder="1" applyAlignment="1" applyProtection="1">
      <alignment horizontal="center" vertical="center"/>
      <protection locked="0"/>
    </xf>
    <xf numFmtId="166" fontId="244" fillId="79" borderId="71" xfId="271" applyNumberFormat="1" applyFont="1" applyFill="1" applyBorder="1" applyAlignment="1">
      <alignment horizontal="center" vertical="center"/>
    </xf>
    <xf numFmtId="166" fontId="244" fillId="79" borderId="25" xfId="271" applyNumberFormat="1" applyFont="1" applyFill="1" applyBorder="1" applyAlignment="1">
      <alignment horizontal="center" vertical="center"/>
    </xf>
    <xf numFmtId="166" fontId="244" fillId="32" borderId="25" xfId="271" applyNumberFormat="1" applyFont="1" applyFill="1" applyBorder="1" applyAlignment="1">
      <alignment horizontal="center" vertical="center"/>
    </xf>
    <xf numFmtId="166" fontId="244" fillId="81" borderId="25" xfId="271" applyNumberFormat="1" applyFont="1" applyFill="1" applyBorder="1" applyAlignment="1">
      <alignment horizontal="center" vertical="center"/>
    </xf>
    <xf numFmtId="1" fontId="244" fillId="71" borderId="25" xfId="0" applyNumberFormat="1" applyFont="1" applyFill="1" applyBorder="1" applyAlignment="1" applyProtection="1">
      <alignment horizontal="center" vertical="center"/>
      <protection locked="0"/>
    </xf>
    <xf numFmtId="1" fontId="244" fillId="80" borderId="25" xfId="0" applyNumberFormat="1" applyFont="1" applyFill="1" applyBorder="1" applyAlignment="1" applyProtection="1">
      <alignment horizontal="center" vertical="center"/>
      <protection locked="0"/>
    </xf>
    <xf numFmtId="1" fontId="244" fillId="81" borderId="28" xfId="0" applyNumberFormat="1" applyFont="1" applyFill="1" applyBorder="1" applyAlignment="1" applyProtection="1">
      <alignment horizontal="center" vertical="center"/>
      <protection locked="0"/>
    </xf>
    <xf numFmtId="1" fontId="41" fillId="73" borderId="288" xfId="0" applyNumberFormat="1" applyFont="1" applyFill="1" applyBorder="1" applyAlignment="1" applyProtection="1">
      <alignment horizontal="center" vertical="center"/>
      <protection locked="0"/>
    </xf>
    <xf numFmtId="1" fontId="41" fillId="73" borderId="210" xfId="0" applyNumberFormat="1" applyFont="1" applyFill="1" applyBorder="1" applyAlignment="1" applyProtection="1">
      <alignment horizontal="center" vertical="center"/>
      <protection locked="0"/>
    </xf>
    <xf numFmtId="1" fontId="41" fillId="73" borderId="210" xfId="0" applyNumberFormat="1" applyFont="1" applyFill="1" applyBorder="1" applyAlignment="1">
      <alignment horizontal="center" vertical="center"/>
    </xf>
    <xf numFmtId="1" fontId="244" fillId="73" borderId="210" xfId="0" applyNumberFormat="1" applyFont="1" applyFill="1" applyBorder="1" applyAlignment="1">
      <alignment horizontal="center" vertical="center"/>
    </xf>
    <xf numFmtId="1" fontId="244" fillId="73" borderId="210" xfId="0" applyNumberFormat="1" applyFont="1" applyFill="1" applyBorder="1" applyAlignment="1" applyProtection="1">
      <alignment horizontal="center" vertical="center"/>
      <protection locked="0"/>
    </xf>
    <xf numFmtId="1" fontId="244" fillId="71" borderId="210" xfId="0" applyNumberFormat="1" applyFont="1" applyFill="1" applyBorder="1" applyAlignment="1">
      <alignment horizontal="center" vertical="center"/>
    </xf>
    <xf numFmtId="1" fontId="244" fillId="32" borderId="210" xfId="0" applyNumberFormat="1" applyFont="1" applyFill="1" applyBorder="1" applyAlignment="1" applyProtection="1">
      <alignment horizontal="center" vertical="center"/>
      <protection locked="0"/>
    </xf>
    <xf numFmtId="1" fontId="244" fillId="81" borderId="210" xfId="0" applyNumberFormat="1" applyFont="1" applyFill="1" applyBorder="1" applyAlignment="1" applyProtection="1">
      <alignment horizontal="center" vertical="center"/>
      <protection locked="0"/>
    </xf>
    <xf numFmtId="1" fontId="229" fillId="27" borderId="67" xfId="0" applyNumberFormat="1" applyFont="1" applyFill="1" applyBorder="1" applyAlignment="1" applyProtection="1">
      <alignment horizontal="center" vertical="center"/>
      <protection locked="0"/>
    </xf>
    <xf numFmtId="165" fontId="229" fillId="27" borderId="66" xfId="0" applyNumberFormat="1" applyFont="1" applyFill="1" applyBorder="1" applyAlignment="1" applyProtection="1">
      <alignment horizontal="center" vertical="center"/>
      <protection locked="0"/>
    </xf>
    <xf numFmtId="165" fontId="229" fillId="65" borderId="66" xfId="0" applyNumberFormat="1" applyFont="1" applyFill="1" applyBorder="1" applyAlignment="1" applyProtection="1">
      <alignment horizontal="center" vertical="center"/>
      <protection locked="0"/>
    </xf>
    <xf numFmtId="165" fontId="229" fillId="65" borderId="31" xfId="0" applyNumberFormat="1" applyFont="1" applyFill="1" applyBorder="1" applyAlignment="1" applyProtection="1">
      <alignment horizontal="center" vertical="center"/>
      <protection locked="0"/>
    </xf>
    <xf numFmtId="165" fontId="229" fillId="65" borderId="54" xfId="0" applyNumberFormat="1" applyFont="1" applyFill="1" applyBorder="1" applyAlignment="1" applyProtection="1">
      <alignment horizontal="center" vertical="center"/>
      <protection locked="0"/>
    </xf>
    <xf numFmtId="1" fontId="153" fillId="65" borderId="66" xfId="0" applyNumberFormat="1" applyFont="1" applyFill="1" applyBorder="1" applyAlignment="1" applyProtection="1">
      <alignment horizontal="center" vertical="center"/>
      <protection locked="0"/>
    </xf>
    <xf numFmtId="1" fontId="153" fillId="65" borderId="88" xfId="0" applyNumberFormat="1" applyFont="1" applyFill="1" applyBorder="1" applyAlignment="1" applyProtection="1">
      <alignment horizontal="center" vertical="center"/>
      <protection locked="0"/>
    </xf>
    <xf numFmtId="1" fontId="245" fillId="53" borderId="88" xfId="0" applyNumberFormat="1" applyFont="1" applyFill="1" applyBorder="1" applyAlignment="1" applyProtection="1">
      <alignment horizontal="center" vertical="center"/>
      <protection locked="0"/>
    </xf>
    <xf numFmtId="1" fontId="245" fillId="35" borderId="66" xfId="0" applyNumberFormat="1" applyFont="1" applyFill="1" applyBorder="1" applyAlignment="1" applyProtection="1">
      <alignment horizontal="center" vertical="center"/>
      <protection locked="0"/>
    </xf>
    <xf numFmtId="166" fontId="245" fillId="35" borderId="88" xfId="271" applyNumberFormat="1" applyFont="1" applyFill="1" applyBorder="1" applyAlignment="1">
      <alignment horizontal="center" vertical="center"/>
    </xf>
    <xf numFmtId="1" fontId="244" fillId="0" borderId="38" xfId="0" applyNumberFormat="1" applyFont="1" applyFill="1" applyBorder="1" applyAlignment="1" applyProtection="1">
      <alignment horizontal="center" vertical="center"/>
      <protection locked="0"/>
    </xf>
    <xf numFmtId="1" fontId="244" fillId="0" borderId="38" xfId="0" applyNumberFormat="1" applyFont="1" applyFill="1" applyBorder="1" applyAlignment="1">
      <alignment horizontal="center" vertical="center"/>
    </xf>
    <xf numFmtId="1" fontId="153" fillId="0" borderId="38" xfId="0" applyNumberFormat="1" applyFont="1" applyFill="1" applyBorder="1" applyAlignment="1" applyProtection="1">
      <alignment horizontal="center" vertical="center"/>
      <protection locked="0"/>
    </xf>
    <xf numFmtId="165" fontId="229" fillId="0" borderId="38" xfId="0" applyNumberFormat="1" applyFont="1" applyFill="1" applyBorder="1" applyAlignment="1" applyProtection="1">
      <alignment horizontal="center" vertical="center"/>
      <protection locked="0"/>
    </xf>
    <xf numFmtId="1" fontId="229" fillId="0" borderId="38" xfId="0" applyNumberFormat="1" applyFont="1" applyFill="1" applyBorder="1" applyAlignment="1" applyProtection="1">
      <alignment horizontal="center" vertical="center"/>
      <protection locked="0"/>
    </xf>
    <xf numFmtId="1" fontId="153" fillId="65" borderId="248" xfId="0" applyNumberFormat="1" applyFont="1" applyFill="1" applyBorder="1" applyAlignment="1" applyProtection="1">
      <alignment horizontal="center" vertical="center"/>
      <protection locked="0"/>
    </xf>
    <xf numFmtId="165" fontId="229" fillId="65" borderId="248" xfId="0" applyNumberFormat="1" applyFont="1" applyFill="1" applyBorder="1" applyAlignment="1" applyProtection="1">
      <alignment horizontal="center" vertical="center"/>
      <protection locked="0"/>
    </xf>
    <xf numFmtId="1" fontId="153" fillId="65" borderId="242" xfId="0" applyNumberFormat="1" applyFont="1" applyFill="1" applyBorder="1" applyAlignment="1" applyProtection="1">
      <alignment horizontal="center" vertical="center"/>
      <protection locked="0"/>
    </xf>
    <xf numFmtId="165" fontId="229" fillId="65" borderId="242" xfId="0" applyNumberFormat="1" applyFont="1" applyFill="1" applyBorder="1" applyAlignment="1" applyProtection="1">
      <alignment horizontal="center" vertical="center"/>
      <protection locked="0"/>
    </xf>
    <xf numFmtId="165" fontId="153" fillId="65" borderId="242" xfId="0" applyNumberFormat="1" applyFont="1" applyFill="1" applyBorder="1" applyAlignment="1" applyProtection="1">
      <alignment horizontal="center" vertical="center"/>
      <protection locked="0"/>
    </xf>
    <xf numFmtId="1" fontId="229" fillId="27" borderId="242" xfId="0" applyNumberFormat="1" applyFont="1" applyFill="1" applyBorder="1" applyAlignment="1" applyProtection="1">
      <alignment horizontal="center" vertical="center"/>
      <protection locked="0"/>
    </xf>
    <xf numFmtId="1" fontId="229" fillId="65" borderId="156" xfId="0" applyNumberFormat="1" applyFont="1" applyFill="1" applyBorder="1" applyAlignment="1" applyProtection="1">
      <alignment horizontal="center" vertical="center"/>
      <protection locked="0"/>
    </xf>
    <xf numFmtId="1" fontId="229" fillId="65" borderId="248" xfId="0" applyNumberFormat="1" applyFont="1" applyFill="1" applyBorder="1" applyAlignment="1" applyProtection="1">
      <alignment horizontal="center" vertical="center"/>
      <protection locked="0"/>
    </xf>
    <xf numFmtId="1" fontId="244" fillId="81" borderId="262" xfId="0" applyNumberFormat="1" applyFont="1" applyFill="1" applyBorder="1" applyAlignment="1" applyProtection="1">
      <alignment horizontal="center" vertical="center"/>
      <protection locked="0"/>
    </xf>
    <xf numFmtId="1" fontId="244" fillId="81" borderId="180" xfId="0" applyNumberFormat="1" applyFont="1" applyFill="1" applyBorder="1" applyAlignment="1" applyProtection="1">
      <alignment horizontal="center" vertical="center"/>
      <protection locked="0"/>
    </xf>
    <xf numFmtId="166" fontId="244" fillId="81" borderId="180" xfId="271" applyNumberFormat="1" applyFont="1" applyFill="1" applyBorder="1" applyAlignment="1">
      <alignment horizontal="center" vertical="center"/>
    </xf>
    <xf numFmtId="1" fontId="244" fillId="80" borderId="180" xfId="0" applyNumberFormat="1" applyFont="1" applyFill="1" applyBorder="1" applyAlignment="1" applyProtection="1">
      <alignment horizontal="center" vertical="center"/>
      <protection locked="0"/>
    </xf>
    <xf numFmtId="1" fontId="244" fillId="81" borderId="289" xfId="0" applyNumberFormat="1" applyFont="1" applyFill="1" applyBorder="1" applyAlignment="1" applyProtection="1">
      <alignment horizontal="center" vertical="center"/>
      <protection locked="0"/>
    </xf>
    <xf numFmtId="165" fontId="153" fillId="65" borderId="290" xfId="0" applyNumberFormat="1" applyFont="1" applyFill="1" applyBorder="1" applyAlignment="1" applyProtection="1">
      <alignment horizontal="center" vertical="center"/>
      <protection locked="0"/>
    </xf>
    <xf numFmtId="165" fontId="153" fillId="65" borderId="206" xfId="0" applyNumberFormat="1" applyFont="1" applyFill="1" applyBorder="1" applyAlignment="1" applyProtection="1">
      <alignment horizontal="center" vertical="center"/>
      <protection locked="0"/>
    </xf>
    <xf numFmtId="165" fontId="153" fillId="65" borderId="287" xfId="0" applyNumberFormat="1" applyFont="1" applyFill="1" applyBorder="1" applyAlignment="1" applyProtection="1">
      <alignment horizontal="center" vertical="center"/>
      <protection locked="0"/>
    </xf>
    <xf numFmtId="165" fontId="153" fillId="66" borderId="287" xfId="0" applyNumberFormat="1" applyFont="1" applyFill="1" applyBorder="1" applyAlignment="1" applyProtection="1">
      <alignment horizontal="center" vertical="center"/>
      <protection locked="0"/>
    </xf>
    <xf numFmtId="166" fontId="153" fillId="65" borderId="88" xfId="271" applyNumberFormat="1" applyFont="1" applyFill="1" applyBorder="1" applyAlignment="1">
      <alignment horizontal="center" vertical="center"/>
    </xf>
    <xf numFmtId="1" fontId="153" fillId="66" borderId="88" xfId="0" applyNumberFormat="1" applyFont="1" applyFill="1" applyBorder="1" applyAlignment="1" applyProtection="1">
      <alignment horizontal="center" vertical="center"/>
      <protection locked="0"/>
    </xf>
    <xf numFmtId="166" fontId="153" fillId="55" borderId="46" xfId="271" applyNumberFormat="1" applyFont="1" applyFill="1" applyBorder="1" applyAlignment="1">
      <alignment vertical="center"/>
    </xf>
    <xf numFmtId="1" fontId="245" fillId="53" borderId="66" xfId="0" applyNumberFormat="1" applyFont="1" applyFill="1" applyBorder="1" applyAlignment="1">
      <alignment horizontal="center" vertical="center"/>
    </xf>
    <xf numFmtId="165" fontId="229" fillId="0" borderId="39" xfId="0" applyNumberFormat="1" applyFont="1" applyFill="1" applyBorder="1" applyAlignment="1" applyProtection="1">
      <alignment horizontal="center" vertical="center"/>
      <protection locked="0"/>
    </xf>
    <xf numFmtId="1" fontId="107" fillId="45" borderId="10" xfId="0" applyNumberFormat="1" applyFont="1" applyFill="1" applyBorder="1" applyAlignment="1">
      <alignment horizontal="center" vertical="center"/>
    </xf>
    <xf numFmtId="20" fontId="99" fillId="45" borderId="30" xfId="271" applyNumberFormat="1" applyFont="1" applyFill="1" applyBorder="1" applyAlignment="1">
      <alignment horizontal="center" vertical="center"/>
    </xf>
    <xf numFmtId="1" fontId="99" fillId="0" borderId="0" xfId="0" applyNumberFormat="1" applyFont="1" applyAlignment="1">
      <alignment horizontal="center" vertical="center"/>
    </xf>
    <xf numFmtId="1" fontId="245" fillId="35" borderId="205" xfId="0" applyNumberFormat="1" applyFont="1" applyFill="1" applyBorder="1" applyAlignment="1" applyProtection="1">
      <alignment horizontal="center" vertical="center"/>
      <protection locked="0"/>
    </xf>
    <xf numFmtId="1" fontId="245" fillId="35" borderId="39" xfId="0" applyNumberFormat="1" applyFont="1" applyFill="1" applyBorder="1" applyAlignment="1" applyProtection="1">
      <alignment horizontal="center" vertical="center"/>
      <protection locked="0"/>
    </xf>
    <xf numFmtId="166" fontId="245" fillId="35" borderId="201" xfId="271" applyNumberFormat="1" applyFont="1" applyFill="1" applyBorder="1" applyAlignment="1">
      <alignment horizontal="center" vertical="center"/>
    </xf>
    <xf numFmtId="1" fontId="153" fillId="34" borderId="76" xfId="0" applyNumberFormat="1" applyFont="1" applyFill="1" applyBorder="1" applyAlignment="1" applyProtection="1">
      <alignment horizontal="center" vertical="center"/>
      <protection locked="0"/>
    </xf>
    <xf numFmtId="1" fontId="153" fillId="34" borderId="263" xfId="0" applyNumberFormat="1" applyFont="1" applyFill="1" applyBorder="1" applyAlignment="1" applyProtection="1">
      <alignment horizontal="center" vertical="center"/>
      <protection locked="0"/>
    </xf>
    <xf numFmtId="173" fontId="116" fillId="0" borderId="0" xfId="0" applyNumberFormat="1" applyFont="1" applyBorder="1"/>
    <xf numFmtId="173" fontId="83" fillId="0" borderId="0" xfId="430" applyNumberFormat="1" applyFont="1" applyFill="1" applyBorder="1" applyAlignment="1">
      <alignment horizontal="center" vertical="center"/>
    </xf>
    <xf numFmtId="1" fontId="54" fillId="0" borderId="0" xfId="430" applyNumberFormat="1" applyFont="1" applyFill="1" applyBorder="1" applyAlignment="1">
      <alignment horizontal="center" vertical="center"/>
    </xf>
    <xf numFmtId="1" fontId="10" fillId="0" borderId="0" xfId="430" applyNumberFormat="1" applyFont="1" applyFill="1" applyBorder="1" applyAlignment="1">
      <alignment horizontal="center" vertical="center"/>
    </xf>
    <xf numFmtId="173" fontId="8" fillId="44" borderId="54" xfId="430" applyNumberFormat="1" applyFont="1" applyFill="1" applyBorder="1" applyAlignment="1">
      <alignment horizontal="center" vertical="center"/>
    </xf>
    <xf numFmtId="1" fontId="118" fillId="32" borderId="10" xfId="0" applyNumberFormat="1" applyFont="1" applyFill="1" applyBorder="1" applyAlignment="1">
      <alignment horizontal="center"/>
    </xf>
    <xf numFmtId="1" fontId="118" fillId="32" borderId="36" xfId="0" applyNumberFormat="1" applyFont="1" applyFill="1" applyBorder="1" applyAlignment="1">
      <alignment horizontal="center" vertical="center"/>
    </xf>
    <xf numFmtId="0" fontId="0" fillId="0" borderId="22" xfId="0" applyBorder="1"/>
    <xf numFmtId="0" fontId="0" fillId="0" borderId="18" xfId="0" applyBorder="1"/>
    <xf numFmtId="1" fontId="13" fillId="0" borderId="14" xfId="435" applyNumberFormat="1" applyFont="1" applyFill="1" applyBorder="1" applyAlignment="1" applyProtection="1">
      <alignment horizontal="center"/>
      <protection locked="0"/>
    </xf>
    <xf numFmtId="0" fontId="102" fillId="0" borderId="0" xfId="0" applyFont="1" applyFill="1" applyAlignment="1">
      <alignment vertical="center"/>
    </xf>
    <xf numFmtId="0" fontId="31" fillId="0" borderId="0" xfId="0" applyFont="1" applyFill="1"/>
    <xf numFmtId="0" fontId="101" fillId="0" borderId="0" xfId="0" applyFont="1" applyFill="1"/>
    <xf numFmtId="0" fontId="106" fillId="48" borderId="10" xfId="0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1" fontId="153" fillId="34" borderId="66" xfId="0" applyNumberFormat="1" applyFont="1" applyFill="1" applyBorder="1" applyAlignment="1" applyProtection="1">
      <alignment horizontal="center" vertical="center"/>
      <protection locked="0"/>
    </xf>
    <xf numFmtId="1" fontId="153" fillId="66" borderId="66" xfId="0" applyNumberFormat="1" applyFont="1" applyFill="1" applyBorder="1" applyAlignment="1" applyProtection="1">
      <alignment horizontal="center" vertical="center"/>
      <protection locked="0"/>
    </xf>
    <xf numFmtId="1" fontId="153" fillId="66" borderId="67" xfId="0" applyNumberFormat="1" applyFont="1" applyFill="1" applyBorder="1" applyAlignment="1" applyProtection="1">
      <alignment horizontal="center" vertical="center"/>
      <protection locked="0"/>
    </xf>
    <xf numFmtId="0" fontId="154" fillId="0" borderId="76" xfId="499" applyFont="1" applyBorder="1" applyAlignment="1">
      <alignment horizontal="center" vertical="center"/>
    </xf>
    <xf numFmtId="1" fontId="95" fillId="0" borderId="76" xfId="428" applyNumberFormat="1" applyFont="1" applyFill="1" applyBorder="1" applyAlignment="1">
      <alignment horizontal="center" vertical="center"/>
    </xf>
    <xf numFmtId="1" fontId="2" fillId="0" borderId="120" xfId="428" applyNumberFormat="1" applyFont="1" applyFill="1" applyBorder="1" applyAlignment="1">
      <alignment horizontal="center" vertical="center"/>
    </xf>
    <xf numFmtId="1" fontId="2" fillId="0" borderId="92" xfId="428" applyNumberFormat="1" applyFont="1" applyFill="1" applyBorder="1" applyAlignment="1">
      <alignment horizontal="center" vertical="center"/>
    </xf>
    <xf numFmtId="1" fontId="95" fillId="0" borderId="38" xfId="428" applyNumberFormat="1" applyFont="1" applyFill="1" applyBorder="1" applyAlignment="1">
      <alignment horizontal="center" vertical="center"/>
    </xf>
    <xf numFmtId="1" fontId="2" fillId="0" borderId="291" xfId="428" applyNumberFormat="1" applyFont="1" applyFill="1" applyBorder="1" applyAlignment="1">
      <alignment horizontal="center" vertical="center"/>
    </xf>
    <xf numFmtId="1" fontId="2" fillId="0" borderId="292" xfId="428" applyNumberFormat="1" applyFont="1" applyFill="1" applyBorder="1" applyAlignment="1">
      <alignment horizontal="center" vertical="center"/>
    </xf>
    <xf numFmtId="1" fontId="2" fillId="0" borderId="293" xfId="428" applyNumberFormat="1" applyFont="1" applyFill="1" applyBorder="1" applyAlignment="1">
      <alignment horizontal="center" vertical="center"/>
    </xf>
    <xf numFmtId="1" fontId="2" fillId="0" borderId="294" xfId="428" applyNumberFormat="1" applyFont="1" applyFill="1" applyBorder="1" applyAlignment="1">
      <alignment horizontal="center" vertical="center"/>
    </xf>
    <xf numFmtId="173" fontId="61" fillId="0" borderId="109" xfId="429" applyNumberFormat="1" applyFont="1" applyFill="1" applyBorder="1" applyAlignment="1">
      <alignment vertical="center"/>
    </xf>
    <xf numFmtId="0" fontId="61" fillId="0" borderId="286" xfId="429" applyNumberFormat="1" applyFont="1" applyFill="1" applyBorder="1" applyAlignment="1">
      <alignment vertical="center"/>
    </xf>
    <xf numFmtId="0" fontId="159" fillId="0" borderId="38" xfId="428" applyFont="1" applyFill="1" applyBorder="1" applyAlignment="1">
      <alignment horizontal="center" vertical="center"/>
    </xf>
    <xf numFmtId="1" fontId="2" fillId="0" borderId="297" xfId="428" applyNumberFormat="1" applyFont="1" applyFill="1" applyBorder="1" applyAlignment="1">
      <alignment horizontal="center" vertical="center"/>
    </xf>
    <xf numFmtId="1" fontId="2" fillId="0" borderId="114" xfId="428" applyNumberFormat="1" applyFont="1" applyFill="1" applyBorder="1" applyAlignment="1" applyProtection="1">
      <alignment horizontal="center" vertical="center"/>
      <protection locked="0"/>
    </xf>
    <xf numFmtId="1" fontId="2" fillId="0" borderId="125" xfId="428" applyNumberFormat="1" applyFont="1" applyFill="1" applyBorder="1" applyAlignment="1" applyProtection="1">
      <alignment horizontal="center" vertical="center"/>
      <protection locked="0"/>
    </xf>
    <xf numFmtId="0" fontId="7" fillId="0" borderId="90" xfId="436" applyFont="1" applyFill="1" applyBorder="1" applyAlignment="1">
      <alignment horizontal="center" vertical="center"/>
    </xf>
    <xf numFmtId="176" fontId="154" fillId="0" borderId="38" xfId="499" applyNumberFormat="1" applyFont="1" applyBorder="1" applyAlignment="1">
      <alignment vertical="center"/>
    </xf>
    <xf numFmtId="0" fontId="154" fillId="0" borderId="40" xfId="499" applyFont="1" applyBorder="1" applyAlignment="1">
      <alignment horizontal="center" vertical="center"/>
    </xf>
    <xf numFmtId="1" fontId="61" fillId="0" borderId="154" xfId="436" applyNumberFormat="1" applyFont="1" applyFill="1" applyBorder="1" applyAlignment="1">
      <alignment horizontal="right" vertical="center"/>
    </xf>
    <xf numFmtId="1" fontId="61" fillId="0" borderId="157" xfId="436" applyNumberFormat="1" applyFont="1" applyFill="1" applyBorder="1" applyAlignment="1">
      <alignment horizontal="right" vertical="center"/>
    </xf>
    <xf numFmtId="1" fontId="62" fillId="0" borderId="38" xfId="436" applyNumberFormat="1" applyFont="1" applyFill="1" applyBorder="1" applyAlignment="1">
      <alignment horizontal="right" vertical="center"/>
    </xf>
    <xf numFmtId="1" fontId="61" fillId="0" borderId="28" xfId="436" applyNumberFormat="1" applyFont="1" applyFill="1" applyBorder="1" applyAlignment="1">
      <alignment horizontal="right" vertical="center"/>
    </xf>
    <xf numFmtId="1" fontId="61" fillId="0" borderId="85" xfId="436" applyNumberFormat="1" applyFont="1" applyFill="1" applyBorder="1" applyAlignment="1">
      <alignment horizontal="right" vertical="center"/>
    </xf>
    <xf numFmtId="1" fontId="61" fillId="0" borderId="25" xfId="436" applyNumberFormat="1" applyFont="1" applyFill="1" applyBorder="1" applyAlignment="1">
      <alignment horizontal="right" vertical="center"/>
    </xf>
    <xf numFmtId="1" fontId="61" fillId="0" borderId="156" xfId="436" applyNumberFormat="1" applyFont="1" applyFill="1" applyBorder="1" applyAlignment="1">
      <alignment horizontal="right" vertical="center"/>
    </xf>
    <xf numFmtId="1" fontId="61" fillId="0" borderId="258" xfId="436" applyNumberFormat="1" applyFont="1" applyFill="1" applyBorder="1" applyAlignment="1">
      <alignment horizontal="right" vertical="center"/>
    </xf>
    <xf numFmtId="164" fontId="10" fillId="0" borderId="0" xfId="428" applyNumberFormat="1" applyFont="1" applyAlignment="1">
      <alignment horizontal="left"/>
    </xf>
    <xf numFmtId="0" fontId="191" fillId="43" borderId="24" xfId="0" applyFont="1" applyFill="1" applyBorder="1" applyAlignment="1">
      <alignment vertical="center"/>
    </xf>
    <xf numFmtId="0" fontId="191" fillId="43" borderId="43" xfId="0" applyFont="1" applyFill="1" applyBorder="1" applyAlignment="1">
      <alignment vertical="center"/>
    </xf>
    <xf numFmtId="0" fontId="191" fillId="43" borderId="42" xfId="0" applyFont="1" applyFill="1" applyBorder="1" applyAlignment="1">
      <alignment vertical="center"/>
    </xf>
    <xf numFmtId="0" fontId="191" fillId="43" borderId="13" xfId="0" applyFont="1" applyFill="1" applyBorder="1" applyAlignment="1">
      <alignment vertical="center"/>
    </xf>
    <xf numFmtId="0" fontId="191" fillId="43" borderId="0" xfId="0" applyFont="1" applyFill="1" applyBorder="1" applyAlignment="1">
      <alignment vertical="center"/>
    </xf>
    <xf numFmtId="0" fontId="191" fillId="43" borderId="19" xfId="0" applyFont="1" applyFill="1" applyBorder="1" applyAlignment="1">
      <alignment vertical="center"/>
    </xf>
    <xf numFmtId="0" fontId="191" fillId="43" borderId="22" xfId="0" applyFont="1" applyFill="1" applyBorder="1" applyAlignment="1">
      <alignment vertical="center"/>
    </xf>
    <xf numFmtId="0" fontId="191" fillId="43" borderId="17" xfId="0" applyFont="1" applyFill="1" applyBorder="1" applyAlignment="1">
      <alignment vertical="center"/>
    </xf>
    <xf numFmtId="0" fontId="191" fillId="43" borderId="18" xfId="0" applyFont="1" applyFill="1" applyBorder="1" applyAlignment="1">
      <alignment vertical="center"/>
    </xf>
    <xf numFmtId="0" fontId="191" fillId="43" borderId="14" xfId="428" applyFont="1" applyFill="1" applyBorder="1" applyAlignment="1">
      <alignment horizontal="center" vertical="center"/>
    </xf>
    <xf numFmtId="172" fontId="191" fillId="43" borderId="15" xfId="0" applyNumberFormat="1" applyFont="1" applyFill="1" applyBorder="1" applyAlignment="1">
      <alignment horizontal="center" vertical="center"/>
    </xf>
    <xf numFmtId="172" fontId="191" fillId="43" borderId="30" xfId="0" applyNumberFormat="1" applyFont="1" applyFill="1" applyBorder="1" applyAlignment="1">
      <alignment horizontal="center" vertical="center"/>
    </xf>
    <xf numFmtId="0" fontId="258" fillId="0" borderId="0" xfId="0" applyFont="1" applyFill="1" applyBorder="1" applyAlignment="1">
      <alignment horizontal="center" vertical="center"/>
    </xf>
    <xf numFmtId="14" fontId="144" fillId="51" borderId="40" xfId="0" applyNumberFormat="1" applyFont="1" applyFill="1" applyBorder="1" applyAlignment="1">
      <alignment horizontal="center" vertical="center" wrapText="1"/>
    </xf>
    <xf numFmtId="1" fontId="244" fillId="73" borderId="262" xfId="0" applyNumberFormat="1" applyFont="1" applyFill="1" applyBorder="1" applyAlignment="1">
      <alignment horizontal="center" vertical="center"/>
    </xf>
    <xf numFmtId="1" fontId="244" fillId="73" borderId="180" xfId="0" applyNumberFormat="1" applyFont="1" applyFill="1" applyBorder="1" applyAlignment="1">
      <alignment horizontal="center" vertical="center"/>
    </xf>
    <xf numFmtId="1" fontId="245" fillId="53" borderId="205" xfId="0" applyNumberFormat="1" applyFont="1" applyFill="1" applyBorder="1" applyAlignment="1">
      <alignment horizontal="center" vertical="center"/>
    </xf>
    <xf numFmtId="1" fontId="245" fillId="35" borderId="287" xfId="0" applyNumberFormat="1" applyFont="1" applyFill="1" applyBorder="1" applyAlignment="1" applyProtection="1">
      <alignment horizontal="center" vertical="center"/>
      <protection locked="0"/>
    </xf>
    <xf numFmtId="1" fontId="244" fillId="73" borderId="247" xfId="0" applyNumberFormat="1" applyFont="1" applyFill="1" applyBorder="1" applyAlignment="1">
      <alignment horizontal="center" vertical="center"/>
    </xf>
    <xf numFmtId="1" fontId="244" fillId="73" borderId="207" xfId="0" applyNumberFormat="1" applyFont="1" applyFill="1" applyBorder="1" applyAlignment="1">
      <alignment horizontal="center" vertical="center"/>
    </xf>
    <xf numFmtId="1" fontId="245" fillId="35" borderId="287" xfId="0" applyNumberFormat="1" applyFont="1" applyFill="1" applyBorder="1" applyAlignment="1">
      <alignment horizontal="center" vertical="center"/>
    </xf>
    <xf numFmtId="1" fontId="244" fillId="39" borderId="246" xfId="0" applyNumberFormat="1" applyFont="1" applyFill="1" applyBorder="1" applyAlignment="1" applyProtection="1">
      <alignment horizontal="center" vertical="center"/>
      <protection locked="0"/>
    </xf>
    <xf numFmtId="1" fontId="244" fillId="39" borderId="208" xfId="0" applyNumberFormat="1" applyFont="1" applyFill="1" applyBorder="1" applyAlignment="1" applyProtection="1">
      <alignment horizontal="center" vertical="center"/>
      <protection locked="0"/>
    </xf>
    <xf numFmtId="0" fontId="99" fillId="0" borderId="0" xfId="0" applyFont="1" applyAlignment="1">
      <alignment horizontal="center"/>
    </xf>
    <xf numFmtId="14" fontId="99" fillId="0" borderId="0" xfId="0" applyNumberFormat="1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16" fillId="0" borderId="10" xfId="0" applyFont="1" applyBorder="1" applyAlignment="1">
      <alignment horizontal="center" vertical="center"/>
    </xf>
    <xf numFmtId="0" fontId="136" fillId="0" borderId="10" xfId="0" applyFont="1" applyBorder="1" applyAlignment="1">
      <alignment horizontal="center" vertical="center"/>
    </xf>
    <xf numFmtId="0" fontId="99" fillId="0" borderId="0" xfId="0" applyFont="1" applyBorder="1" applyAlignment="1">
      <alignment horizontal="center" vertical="center"/>
    </xf>
    <xf numFmtId="1" fontId="258" fillId="0" borderId="0" xfId="0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/>
    </xf>
    <xf numFmtId="0" fontId="257" fillId="0" borderId="0" xfId="0" applyFont="1" applyFill="1" applyBorder="1" applyAlignment="1">
      <alignment vertical="center"/>
    </xf>
    <xf numFmtId="1" fontId="46" fillId="0" borderId="0" xfId="0" applyNumberFormat="1" applyFont="1" applyFill="1" applyBorder="1" applyAlignment="1">
      <alignment horizontal="center" vertical="center" wrapText="1"/>
    </xf>
    <xf numFmtId="1" fontId="117" fillId="0" borderId="0" xfId="0" applyNumberFormat="1" applyFont="1"/>
    <xf numFmtId="0" fontId="61" fillId="55" borderId="13" xfId="0" applyFont="1" applyFill="1" applyBorder="1" applyAlignment="1">
      <alignment horizontal="center" vertical="center"/>
    </xf>
    <xf numFmtId="0" fontId="61" fillId="55" borderId="19" xfId="0" applyFont="1" applyFill="1" applyBorder="1" applyAlignment="1">
      <alignment vertical="center"/>
    </xf>
    <xf numFmtId="0" fontId="61" fillId="55" borderId="18" xfId="0" applyFont="1" applyFill="1" applyBorder="1" applyAlignment="1">
      <alignment vertical="center"/>
    </xf>
    <xf numFmtId="164" fontId="61" fillId="0" borderId="0" xfId="0" applyNumberFormat="1" applyFont="1" applyFill="1" applyBorder="1" applyAlignment="1">
      <alignment vertical="center"/>
    </xf>
    <xf numFmtId="172" fontId="7" fillId="0" borderId="299" xfId="501" applyNumberFormat="1" applyBorder="1" applyAlignment="1">
      <alignment horizontal="center" vertical="center"/>
    </xf>
    <xf numFmtId="0" fontId="7" fillId="0" borderId="120" xfId="0" applyFont="1" applyFill="1" applyBorder="1" applyAlignment="1">
      <alignment horizontal="left" vertical="center"/>
    </xf>
    <xf numFmtId="0" fontId="2" fillId="0" borderId="116" xfId="428" applyFont="1" applyFill="1" applyBorder="1" applyAlignment="1">
      <alignment horizontal="center" vertical="center"/>
    </xf>
    <xf numFmtId="0" fontId="2" fillId="0" borderId="121" xfId="428" applyFont="1" applyFill="1" applyBorder="1" applyAlignment="1">
      <alignment horizontal="center" vertical="center"/>
    </xf>
    <xf numFmtId="0" fontId="2" fillId="0" borderId="121" xfId="436" applyFont="1" applyFill="1" applyBorder="1" applyAlignment="1">
      <alignment horizontal="center" vertical="center"/>
    </xf>
    <xf numFmtId="0" fontId="2" fillId="0" borderId="121" xfId="0" applyFont="1" applyFill="1" applyBorder="1" applyAlignment="1">
      <alignment horizontal="center" vertical="center"/>
    </xf>
    <xf numFmtId="0" fontId="2" fillId="0" borderId="127" xfId="428" applyFont="1" applyFill="1" applyBorder="1" applyAlignment="1">
      <alignment horizontal="center" vertical="center"/>
    </xf>
    <xf numFmtId="0" fontId="61" fillId="0" borderId="121" xfId="428" applyFont="1" applyFill="1" applyBorder="1" applyAlignment="1">
      <alignment horizontal="center" vertical="center"/>
    </xf>
    <xf numFmtId="1" fontId="2" fillId="0" borderId="121" xfId="436" applyNumberFormat="1" applyFont="1" applyFill="1" applyBorder="1" applyAlignment="1">
      <alignment horizontal="center" vertical="center"/>
    </xf>
    <xf numFmtId="0" fontId="2" fillId="0" borderId="127" xfId="436" applyFont="1" applyFill="1" applyBorder="1" applyAlignment="1">
      <alignment horizontal="center" vertical="center"/>
    </xf>
    <xf numFmtId="1" fontId="2" fillId="0" borderId="46" xfId="428" applyNumberFormat="1" applyFont="1" applyFill="1" applyBorder="1" applyAlignment="1">
      <alignment horizontal="center" vertical="center"/>
    </xf>
    <xf numFmtId="1" fontId="2" fillId="0" borderId="114" xfId="428" applyNumberFormat="1" applyFont="1" applyFill="1" applyBorder="1" applyAlignment="1">
      <alignment horizontal="center" vertical="center"/>
    </xf>
    <xf numFmtId="1" fontId="2" fillId="0" borderId="125" xfId="428" applyNumberFormat="1" applyFont="1" applyFill="1" applyBorder="1" applyAlignment="1">
      <alignment horizontal="center" vertical="center"/>
    </xf>
    <xf numFmtId="1" fontId="2" fillId="0" borderId="286" xfId="428" applyNumberFormat="1" applyFont="1" applyFill="1" applyBorder="1" applyAlignment="1">
      <alignment horizontal="center" vertical="center"/>
    </xf>
    <xf numFmtId="1" fontId="2" fillId="31" borderId="119" xfId="428" applyNumberFormat="1" applyFont="1" applyFill="1" applyBorder="1" applyAlignment="1">
      <alignment horizontal="center" vertical="center"/>
    </xf>
    <xf numFmtId="0" fontId="2" fillId="0" borderId="297" xfId="428" applyFont="1" applyFill="1" applyBorder="1" applyAlignment="1">
      <alignment horizontal="center" vertical="center"/>
    </xf>
    <xf numFmtId="1" fontId="2" fillId="0" borderId="114" xfId="0" applyNumberFormat="1" applyFont="1" applyFill="1" applyBorder="1" applyAlignment="1">
      <alignment horizontal="center" vertical="center"/>
    </xf>
    <xf numFmtId="1" fontId="2" fillId="0" borderId="91" xfId="428" applyNumberFormat="1" applyFont="1" applyFill="1" applyBorder="1" applyAlignment="1" applyProtection="1">
      <alignment horizontal="center" vertical="center"/>
    </xf>
    <xf numFmtId="1" fontId="107" fillId="0" borderId="91" xfId="428" applyNumberFormat="1" applyFont="1" applyFill="1" applyBorder="1" applyAlignment="1" applyProtection="1">
      <alignment horizontal="center" vertical="center"/>
      <protection locked="0"/>
    </xf>
    <xf numFmtId="1" fontId="2" fillId="0" borderId="119" xfId="428" applyNumberFormat="1" applyFont="1" applyFill="1" applyBorder="1" applyAlignment="1" applyProtection="1">
      <alignment horizontal="center" vertical="center"/>
      <protection locked="0"/>
    </xf>
    <xf numFmtId="1" fontId="2" fillId="31" borderId="119" xfId="428" applyNumberFormat="1" applyFont="1" applyFill="1" applyBorder="1" applyAlignment="1" applyProtection="1">
      <alignment horizontal="center" vertical="center"/>
      <protection locked="0"/>
    </xf>
    <xf numFmtId="1" fontId="2" fillId="31" borderId="119" xfId="436" applyNumberFormat="1" applyFont="1" applyFill="1" applyBorder="1" applyAlignment="1">
      <alignment horizontal="center" vertical="center"/>
    </xf>
    <xf numFmtId="1" fontId="2" fillId="0" borderId="119" xfId="0" applyNumberFormat="1" applyFont="1" applyFill="1" applyBorder="1" applyAlignment="1">
      <alignment horizontal="center" vertical="center"/>
    </xf>
    <xf numFmtId="1" fontId="2" fillId="31" borderId="125" xfId="428" applyNumberFormat="1" applyFont="1" applyFill="1" applyBorder="1" applyAlignment="1" applyProtection="1">
      <alignment horizontal="center" vertical="center"/>
      <protection locked="0"/>
    </xf>
    <xf numFmtId="1" fontId="2" fillId="31" borderId="114" xfId="428" applyNumberFormat="1" applyFont="1" applyFill="1" applyBorder="1" applyAlignment="1" applyProtection="1">
      <alignment horizontal="center" vertical="center"/>
      <protection locked="0"/>
    </xf>
    <xf numFmtId="0" fontId="154" fillId="0" borderId="0" xfId="499" applyFont="1" applyBorder="1" applyAlignment="1">
      <alignment horizontal="center" vertical="center"/>
    </xf>
    <xf numFmtId="0" fontId="154" fillId="0" borderId="50" xfId="499" applyFont="1" applyBorder="1" applyAlignment="1">
      <alignment horizontal="center" vertical="center"/>
    </xf>
    <xf numFmtId="0" fontId="155" fillId="0" borderId="46" xfId="499" applyFont="1" applyBorder="1" applyAlignment="1">
      <alignment horizontal="center" vertical="center"/>
    </xf>
    <xf numFmtId="0" fontId="9" fillId="0" borderId="76" xfId="499" applyFont="1" applyFill="1" applyBorder="1" applyAlignment="1">
      <alignment vertical="center"/>
    </xf>
    <xf numFmtId="0" fontId="62" fillId="0" borderId="94" xfId="428" applyFont="1" applyFill="1" applyBorder="1" applyAlignment="1">
      <alignment vertical="center"/>
    </xf>
    <xf numFmtId="0" fontId="9" fillId="0" borderId="189" xfId="428" applyFont="1" applyFill="1" applyBorder="1" applyAlignment="1">
      <alignment vertical="center"/>
    </xf>
    <xf numFmtId="0" fontId="9" fillId="0" borderId="189" xfId="428" applyFont="1" applyFill="1" applyBorder="1" applyAlignment="1">
      <alignment horizontal="right" vertical="center"/>
    </xf>
    <xf numFmtId="0" fontId="62" fillId="0" borderId="189" xfId="428" applyFont="1" applyFill="1" applyBorder="1" applyAlignment="1">
      <alignment horizontal="center" vertical="center"/>
    </xf>
    <xf numFmtId="0" fontId="62" fillId="0" borderId="189" xfId="0" applyFont="1" applyFill="1" applyBorder="1" applyAlignment="1">
      <alignment vertical="center"/>
    </xf>
    <xf numFmtId="0" fontId="62" fillId="0" borderId="49" xfId="428" applyFont="1" applyFill="1" applyBorder="1" applyAlignment="1">
      <alignment vertical="center"/>
    </xf>
    <xf numFmtId="1" fontId="2" fillId="31" borderId="69" xfId="430" applyNumberFormat="1" applyFont="1" applyFill="1" applyBorder="1" applyAlignment="1">
      <alignment horizontal="center" vertical="center"/>
    </xf>
    <xf numFmtId="0" fontId="154" fillId="0" borderId="76" xfId="499" applyFont="1" applyBorder="1" applyAlignment="1">
      <alignment vertical="center"/>
    </xf>
    <xf numFmtId="0" fontId="156" fillId="0" borderId="287" xfId="499" applyFont="1" applyFill="1" applyBorder="1" applyAlignment="1">
      <alignment horizontal="center" vertical="center"/>
    </xf>
    <xf numFmtId="0" fontId="154" fillId="0" borderId="205" xfId="499" applyFont="1" applyBorder="1" applyAlignment="1">
      <alignment horizontal="center" vertical="center"/>
    </xf>
    <xf numFmtId="0" fontId="154" fillId="0" borderId="38" xfId="499" applyFont="1" applyBorder="1" applyAlignment="1">
      <alignment horizontal="center" vertical="center"/>
    </xf>
    <xf numFmtId="0" fontId="154" fillId="0" borderId="76" xfId="499" applyFont="1" applyFill="1" applyBorder="1" applyAlignment="1">
      <alignment horizontal="center" vertical="center"/>
    </xf>
    <xf numFmtId="0" fontId="155" fillId="0" borderId="76" xfId="499" applyFont="1" applyBorder="1" applyAlignment="1">
      <alignment horizontal="center" vertical="center"/>
    </xf>
    <xf numFmtId="0" fontId="154" fillId="0" borderId="206" xfId="499" applyFont="1" applyBorder="1" applyAlignment="1">
      <alignment vertical="center"/>
    </xf>
    <xf numFmtId="0" fontId="154" fillId="0" borderId="100" xfId="499" applyFont="1" applyFill="1" applyBorder="1" applyAlignment="1">
      <alignment vertical="center"/>
    </xf>
    <xf numFmtId="0" fontId="154" fillId="0" borderId="46" xfId="499" applyFont="1" applyFill="1" applyBorder="1" applyAlignment="1">
      <alignment horizontal="center" vertical="center"/>
    </xf>
    <xf numFmtId="164" fontId="154" fillId="0" borderId="39" xfId="499" applyNumberFormat="1" applyFont="1" applyFill="1" applyBorder="1" applyAlignment="1">
      <alignment horizontal="center" vertical="center"/>
    </xf>
    <xf numFmtId="0" fontId="9" fillId="0" borderId="76" xfId="499" applyFont="1" applyBorder="1" applyAlignment="1">
      <alignment vertical="center"/>
    </xf>
    <xf numFmtId="0" fontId="155" fillId="0" borderId="76" xfId="499" applyFont="1" applyBorder="1" applyAlignment="1">
      <alignment vertical="center"/>
    </xf>
    <xf numFmtId="0" fontId="154" fillId="0" borderId="100" xfId="499" applyFont="1" applyBorder="1" applyAlignment="1">
      <alignment vertical="center"/>
    </xf>
    <xf numFmtId="164" fontId="9" fillId="0" borderId="38" xfId="499" applyNumberFormat="1" applyFont="1" applyFill="1" applyBorder="1" applyAlignment="1">
      <alignment horizontal="center" vertical="center"/>
    </xf>
    <xf numFmtId="0" fontId="9" fillId="0" borderId="98" xfId="499" applyFont="1" applyBorder="1" applyAlignment="1">
      <alignment vertical="center"/>
    </xf>
    <xf numFmtId="164" fontId="154" fillId="0" borderId="40" xfId="499" applyNumberFormat="1" applyFont="1" applyBorder="1" applyAlignment="1">
      <alignment horizontal="center" vertical="center"/>
    </xf>
    <xf numFmtId="0" fontId="95" fillId="0" borderId="76" xfId="428" applyFont="1" applyFill="1" applyBorder="1" applyAlignment="1">
      <alignment horizontal="center" vertical="center"/>
    </xf>
    <xf numFmtId="0" fontId="2" fillId="0" borderId="51" xfId="428" applyFont="1" applyFill="1" applyBorder="1" applyAlignment="1">
      <alignment horizontal="center" vertical="center"/>
    </xf>
    <xf numFmtId="0" fontId="158" fillId="0" borderId="39" xfId="428" applyFont="1" applyFill="1" applyBorder="1" applyAlignment="1">
      <alignment horizontal="left" vertical="center"/>
    </xf>
    <xf numFmtId="0" fontId="95" fillId="0" borderId="39" xfId="428" applyFont="1" applyFill="1" applyBorder="1" applyAlignment="1">
      <alignment horizontal="center" vertical="center"/>
    </xf>
    <xf numFmtId="16" fontId="158" fillId="0" borderId="127" xfId="428" applyNumberFormat="1" applyFont="1" applyFill="1" applyBorder="1" applyAlignment="1">
      <alignment horizontal="left" vertical="center"/>
    </xf>
    <xf numFmtId="173" fontId="61" fillId="0" borderId="302" xfId="429" applyNumberFormat="1" applyFont="1" applyFill="1" applyBorder="1" applyAlignment="1">
      <alignment vertical="center"/>
    </xf>
    <xf numFmtId="0" fontId="163" fillId="0" borderId="135" xfId="428" applyFont="1" applyFill="1" applyBorder="1" applyAlignment="1">
      <alignment vertical="center"/>
    </xf>
    <xf numFmtId="0" fontId="250" fillId="0" borderId="297" xfId="428" applyFont="1" applyFill="1" applyBorder="1" applyAlignment="1">
      <alignment horizontal="center" vertical="center"/>
    </xf>
    <xf numFmtId="0" fontId="250" fillId="0" borderId="102" xfId="428" applyFont="1" applyFill="1" applyBorder="1" applyAlignment="1">
      <alignment horizontal="center" vertical="center"/>
    </xf>
    <xf numFmtId="0" fontId="251" fillId="0" borderId="302" xfId="428" applyFont="1" applyFill="1" applyBorder="1" applyAlignment="1">
      <alignment horizontal="center" vertical="center"/>
    </xf>
    <xf numFmtId="0" fontId="161" fillId="0" borderId="297" xfId="436" applyFont="1" applyFill="1" applyBorder="1" applyAlignment="1">
      <alignment horizontal="center" vertical="center"/>
    </xf>
    <xf numFmtId="0" fontId="161" fillId="0" borderId="135" xfId="436" applyFont="1" applyFill="1" applyBorder="1" applyAlignment="1">
      <alignment horizontal="center" vertical="center"/>
    </xf>
    <xf numFmtId="1" fontId="161" fillId="0" borderId="303" xfId="436" applyNumberFormat="1" applyFont="1" applyFill="1" applyBorder="1" applyAlignment="1">
      <alignment horizontal="center" vertical="center"/>
    </xf>
    <xf numFmtId="1" fontId="161" fillId="0" borderId="297" xfId="436" applyNumberFormat="1" applyFont="1" applyFill="1" applyBorder="1" applyAlignment="1">
      <alignment horizontal="center" vertical="center"/>
    </xf>
    <xf numFmtId="1" fontId="161" fillId="0" borderId="102" xfId="436" applyNumberFormat="1" applyFont="1" applyFill="1" applyBorder="1" applyAlignment="1">
      <alignment horizontal="center" vertical="center"/>
    </xf>
    <xf numFmtId="1" fontId="161" fillId="0" borderId="297" xfId="428" applyNumberFormat="1" applyFont="1" applyFill="1" applyBorder="1" applyAlignment="1">
      <alignment horizontal="center" vertical="center"/>
    </xf>
    <xf numFmtId="1" fontId="2" fillId="0" borderId="135" xfId="432" applyNumberFormat="1" applyFont="1" applyFill="1" applyBorder="1" applyAlignment="1" applyProtection="1">
      <alignment horizontal="center"/>
      <protection locked="0"/>
    </xf>
    <xf numFmtId="14" fontId="164" fillId="0" borderId="135" xfId="428" applyNumberFormat="1" applyFont="1" applyFill="1" applyBorder="1" applyAlignment="1">
      <alignment vertical="center"/>
    </xf>
    <xf numFmtId="14" fontId="164" fillId="0" borderId="39" xfId="428" applyNumberFormat="1" applyFont="1" applyFill="1" applyBorder="1" applyAlignment="1">
      <alignment vertical="center"/>
    </xf>
    <xf numFmtId="0" fontId="157" fillId="0" borderId="39" xfId="428" applyFont="1" applyFill="1" applyBorder="1" applyAlignment="1">
      <alignment horizontal="left" vertical="center"/>
    </xf>
    <xf numFmtId="1" fontId="107" fillId="0" borderId="92" xfId="428" applyNumberFormat="1" applyFont="1" applyFill="1" applyBorder="1" applyAlignment="1" applyProtection="1">
      <alignment horizontal="center" vertical="center"/>
      <protection locked="0"/>
    </xf>
    <xf numFmtId="0" fontId="61" fillId="0" borderId="40" xfId="428" applyFont="1" applyFill="1" applyBorder="1" applyAlignment="1">
      <alignment horizontal="left" vertical="center"/>
    </xf>
    <xf numFmtId="0" fontId="62" fillId="0" borderId="38" xfId="428" applyFont="1" applyFill="1" applyBorder="1" applyAlignment="1">
      <alignment vertical="center"/>
    </xf>
    <xf numFmtId="0" fontId="61" fillId="0" borderId="38" xfId="428" applyFont="1" applyFill="1" applyBorder="1" applyAlignment="1">
      <alignment vertical="center"/>
    </xf>
    <xf numFmtId="0" fontId="2" fillId="0" borderId="38" xfId="428" applyFont="1" applyFill="1" applyBorder="1" applyAlignment="1">
      <alignment vertical="center"/>
    </xf>
    <xf numFmtId="1" fontId="8" fillId="0" borderId="76" xfId="428" applyNumberFormat="1" applyFont="1" applyFill="1" applyBorder="1" applyAlignment="1">
      <alignment horizontal="center" vertical="center"/>
    </xf>
    <xf numFmtId="1" fontId="8" fillId="0" borderId="38" xfId="428" applyNumberFormat="1" applyFont="1" applyFill="1" applyBorder="1" applyAlignment="1">
      <alignment horizontal="center" vertical="center"/>
    </xf>
    <xf numFmtId="1" fontId="8" fillId="0" borderId="39" xfId="428" applyNumberFormat="1" applyFont="1" applyFill="1" applyBorder="1" applyAlignment="1">
      <alignment horizontal="center" vertical="center"/>
    </xf>
    <xf numFmtId="0" fontId="9" fillId="0" borderId="38" xfId="428" applyFont="1" applyFill="1" applyBorder="1" applyAlignment="1">
      <alignment vertical="center"/>
    </xf>
    <xf numFmtId="0" fontId="9" fillId="0" borderId="39" xfId="428" applyFont="1" applyFill="1" applyBorder="1" applyAlignment="1">
      <alignment vertical="center"/>
    </xf>
    <xf numFmtId="0" fontId="61" fillId="0" borderId="40" xfId="428" applyFont="1" applyFill="1" applyBorder="1" applyAlignment="1">
      <alignment vertical="center"/>
    </xf>
    <xf numFmtId="0" fontId="99" fillId="0" borderId="38" xfId="0" applyFont="1" applyBorder="1"/>
    <xf numFmtId="0" fontId="62" fillId="0" borderId="39" xfId="428" applyFont="1" applyFill="1" applyBorder="1" applyAlignment="1">
      <alignment vertical="center"/>
    </xf>
    <xf numFmtId="0" fontId="61" fillId="0" borderId="304" xfId="428" applyFont="1" applyFill="1" applyBorder="1" applyAlignment="1">
      <alignment horizontal="center" vertical="center"/>
    </xf>
    <xf numFmtId="165" fontId="62" fillId="0" borderId="90" xfId="428" applyNumberFormat="1" applyFont="1" applyFill="1" applyBorder="1" applyAlignment="1">
      <alignment horizontal="right" vertical="center"/>
    </xf>
    <xf numFmtId="167" fontId="62" fillId="0" borderId="90" xfId="428" applyNumberFormat="1" applyFont="1" applyFill="1" applyBorder="1" applyAlignment="1">
      <alignment horizontal="right" vertical="center"/>
    </xf>
    <xf numFmtId="0" fontId="61" fillId="0" borderId="305" xfId="0" applyFont="1" applyFill="1" applyBorder="1" applyAlignment="1">
      <alignment vertical="center"/>
    </xf>
    <xf numFmtId="167" fontId="61" fillId="0" borderId="305" xfId="0" applyNumberFormat="1" applyFont="1" applyFill="1" applyBorder="1" applyAlignment="1">
      <alignment horizontal="center" vertical="center"/>
    </xf>
    <xf numFmtId="178" fontId="61" fillId="0" borderId="305" xfId="0" applyNumberFormat="1" applyFont="1" applyFill="1" applyBorder="1" applyAlignment="1">
      <alignment vertical="center"/>
    </xf>
    <xf numFmtId="167" fontId="62" fillId="0" borderId="305" xfId="0" applyNumberFormat="1" applyFont="1" applyFill="1" applyBorder="1" applyAlignment="1">
      <alignment horizontal="center" vertical="center"/>
    </xf>
    <xf numFmtId="0" fontId="62" fillId="0" borderId="116" xfId="0" applyFont="1" applyFill="1" applyBorder="1" applyAlignment="1">
      <alignment vertical="center"/>
    </xf>
    <xf numFmtId="0" fontId="62" fillId="0" borderId="306" xfId="428" applyFont="1" applyFill="1" applyBorder="1" applyAlignment="1">
      <alignment horizontal="center" vertical="center"/>
    </xf>
    <xf numFmtId="164" fontId="62" fillId="0" borderId="38" xfId="428" applyNumberFormat="1" applyFont="1" applyFill="1" applyBorder="1" applyAlignment="1">
      <alignment horizontal="center" vertical="center"/>
    </xf>
    <xf numFmtId="15" fontId="62" fillId="0" borderId="38" xfId="428" applyNumberFormat="1" applyFont="1" applyFill="1" applyBorder="1" applyAlignment="1">
      <alignment horizontal="left" vertical="center"/>
    </xf>
    <xf numFmtId="15" fontId="62" fillId="0" borderId="38" xfId="428" applyNumberFormat="1" applyFont="1" applyFill="1" applyBorder="1" applyAlignment="1">
      <alignment vertical="center"/>
    </xf>
    <xf numFmtId="0" fontId="62" fillId="0" borderId="38" xfId="428" applyFont="1" applyFill="1" applyBorder="1" applyAlignment="1">
      <alignment horizontal="center" vertical="center"/>
    </xf>
    <xf numFmtId="0" fontId="62" fillId="0" borderId="39" xfId="0" applyFont="1" applyFill="1" applyBorder="1" applyAlignment="1">
      <alignment horizontal="center" vertical="center"/>
    </xf>
    <xf numFmtId="0" fontId="61" fillId="0" borderId="307" xfId="0" applyFont="1" applyFill="1" applyBorder="1" applyAlignment="1">
      <alignment vertical="center"/>
    </xf>
    <xf numFmtId="0" fontId="61" fillId="0" borderId="308" xfId="428" applyFont="1" applyFill="1" applyBorder="1" applyAlignment="1">
      <alignment horizontal="center" vertical="center"/>
    </xf>
    <xf numFmtId="0" fontId="61" fillId="0" borderId="189" xfId="0" applyFont="1" applyFill="1" applyBorder="1" applyAlignment="1">
      <alignment vertical="center"/>
    </xf>
    <xf numFmtId="2" fontId="62" fillId="0" borderId="189" xfId="428" applyNumberFormat="1" applyFont="1" applyFill="1" applyBorder="1" applyAlignment="1">
      <alignment horizontal="center" vertical="center"/>
    </xf>
    <xf numFmtId="0" fontId="61" fillId="0" borderId="189" xfId="436" applyFont="1" applyFill="1" applyBorder="1" applyAlignment="1">
      <alignment horizontal="left" vertical="center"/>
    </xf>
    <xf numFmtId="0" fontId="61" fillId="0" borderId="309" xfId="436" applyFont="1" applyFill="1" applyBorder="1" applyAlignment="1">
      <alignment vertical="center"/>
    </xf>
    <xf numFmtId="0" fontId="61" fillId="0" borderId="168" xfId="436" applyFont="1" applyFill="1" applyBorder="1" applyAlignment="1">
      <alignment horizontal="right" vertical="center"/>
    </xf>
    <xf numFmtId="0" fontId="61" fillId="0" borderId="168" xfId="0" applyFont="1" applyFill="1" applyBorder="1" applyAlignment="1">
      <alignment vertical="center"/>
    </xf>
    <xf numFmtId="0" fontId="61" fillId="0" borderId="168" xfId="436" applyFont="1" applyFill="1" applyBorder="1" applyAlignment="1">
      <alignment horizontal="left" vertical="center"/>
    </xf>
    <xf numFmtId="0" fontId="61" fillId="0" borderId="168" xfId="0" applyFont="1" applyFill="1" applyBorder="1" applyAlignment="1">
      <alignment horizontal="left" vertical="center"/>
    </xf>
    <xf numFmtId="0" fontId="61" fillId="0" borderId="169" xfId="428" applyFont="1" applyFill="1" applyBorder="1" applyAlignment="1">
      <alignment vertical="center"/>
    </xf>
    <xf numFmtId="0" fontId="61" fillId="0" borderId="310" xfId="428" applyFont="1" applyFill="1" applyBorder="1" applyAlignment="1">
      <alignment vertical="center"/>
    </xf>
    <xf numFmtId="165" fontId="62" fillId="0" borderId="311" xfId="428" applyNumberFormat="1" applyFont="1" applyFill="1" applyBorder="1" applyAlignment="1">
      <alignment horizontal="left" vertical="center"/>
    </xf>
    <xf numFmtId="0" fontId="61" fillId="0" borderId="300" xfId="0" applyFont="1" applyFill="1" applyBorder="1" applyAlignment="1">
      <alignment horizontal="center" vertical="center"/>
    </xf>
    <xf numFmtId="0" fontId="61" fillId="0" borderId="312" xfId="428" applyFont="1" applyFill="1" applyBorder="1" applyAlignment="1">
      <alignment vertical="center"/>
    </xf>
    <xf numFmtId="0" fontId="61" fillId="0" borderId="313" xfId="428" applyFont="1" applyFill="1" applyBorder="1" applyAlignment="1">
      <alignment vertical="center"/>
    </xf>
    <xf numFmtId="0" fontId="168" fillId="0" borderId="313" xfId="0" applyFont="1" applyFill="1" applyBorder="1" applyAlignment="1">
      <alignment horizontal="center" vertical="center"/>
    </xf>
    <xf numFmtId="0" fontId="61" fillId="0" borderId="313" xfId="0" applyFont="1" applyFill="1" applyBorder="1" applyAlignment="1">
      <alignment horizontal="left" vertical="center"/>
    </xf>
    <xf numFmtId="0" fontId="62" fillId="0" borderId="301" xfId="0" applyFont="1" applyFill="1" applyBorder="1" applyAlignment="1">
      <alignment vertical="center"/>
    </xf>
    <xf numFmtId="1" fontId="61" fillId="0" borderId="121" xfId="428" applyNumberFormat="1" applyFont="1" applyFill="1" applyBorder="1" applyAlignment="1">
      <alignment horizontal="left" vertical="center"/>
    </xf>
    <xf numFmtId="1" fontId="61" fillId="0" borderId="121" xfId="0" applyNumberFormat="1" applyFont="1" applyFill="1" applyBorder="1" applyAlignment="1">
      <alignment horizontal="left" vertical="center"/>
    </xf>
    <xf numFmtId="0" fontId="61" fillId="0" borderId="116" xfId="0" applyFont="1" applyFill="1" applyBorder="1" applyAlignment="1">
      <alignment vertical="center"/>
    </xf>
    <xf numFmtId="0" fontId="61" fillId="0" borderId="121" xfId="428" applyFont="1" applyFill="1" applyBorder="1" applyAlignment="1">
      <alignment horizontal="left" vertical="center"/>
    </xf>
    <xf numFmtId="0" fontId="61" fillId="0" borderId="314" xfId="428" applyFont="1" applyFill="1" applyBorder="1" applyAlignment="1">
      <alignment horizontal="left" vertical="center"/>
    </xf>
    <xf numFmtId="0" fontId="61" fillId="0" borderId="309" xfId="428" applyFont="1" applyFill="1" applyBorder="1" applyAlignment="1">
      <alignment horizontal="center" vertical="center"/>
    </xf>
    <xf numFmtId="0" fontId="61" fillId="0" borderId="315" xfId="428" applyFont="1" applyFill="1" applyBorder="1" applyAlignment="1">
      <alignment vertical="center"/>
    </xf>
    <xf numFmtId="0" fontId="89" fillId="0" borderId="168" xfId="428" applyFont="1" applyFill="1" applyBorder="1" applyAlignment="1">
      <alignment vertical="center"/>
    </xf>
    <xf numFmtId="0" fontId="89" fillId="0" borderId="111" xfId="436" applyFont="1" applyFill="1" applyBorder="1" applyAlignment="1">
      <alignment horizontal="center" vertical="center"/>
    </xf>
    <xf numFmtId="0" fontId="61" fillId="0" borderId="169" xfId="0" applyFont="1" applyFill="1" applyBorder="1" applyAlignment="1">
      <alignment vertical="center"/>
    </xf>
    <xf numFmtId="0" fontId="61" fillId="0" borderId="308" xfId="0" applyFont="1" applyFill="1" applyBorder="1" applyAlignment="1">
      <alignment horizontal="center" vertical="center"/>
    </xf>
    <xf numFmtId="0" fontId="61" fillId="0" borderId="316" xfId="0" applyFont="1" applyFill="1" applyBorder="1" applyAlignment="1">
      <alignment vertical="center"/>
    </xf>
    <xf numFmtId="0" fontId="61" fillId="0" borderId="317" xfId="0" applyFont="1" applyFill="1" applyBorder="1" applyAlignment="1">
      <alignment vertical="center"/>
    </xf>
    <xf numFmtId="1" fontId="61" fillId="0" borderId="313" xfId="0" applyNumberFormat="1" applyFont="1" applyFill="1" applyBorder="1" applyAlignment="1">
      <alignment horizontal="center" vertical="center"/>
    </xf>
    <xf numFmtId="0" fontId="61" fillId="0" borderId="313" xfId="0" applyFont="1" applyFill="1" applyBorder="1" applyAlignment="1">
      <alignment horizontal="right" vertical="center"/>
    </xf>
    <xf numFmtId="1" fontId="61" fillId="0" borderId="313" xfId="0" applyNumberFormat="1" applyFont="1" applyFill="1" applyBorder="1" applyAlignment="1">
      <alignment horizontal="right" vertical="center"/>
    </xf>
    <xf numFmtId="0" fontId="61" fillId="0" borderId="301" xfId="0" applyFont="1" applyFill="1" applyBorder="1" applyAlignment="1">
      <alignment horizontal="left" vertical="center"/>
    </xf>
    <xf numFmtId="0" fontId="61" fillId="0" borderId="121" xfId="0" applyFont="1" applyFill="1" applyBorder="1" applyAlignment="1">
      <alignment horizontal="left" vertical="center"/>
    </xf>
    <xf numFmtId="0" fontId="61" fillId="0" borderId="309" xfId="0" applyFont="1" applyFill="1" applyBorder="1" applyAlignment="1">
      <alignment horizontal="center" vertical="center"/>
    </xf>
    <xf numFmtId="2" fontId="61" fillId="0" borderId="318" xfId="0" applyNumberFormat="1" applyFont="1" applyFill="1" applyBorder="1" applyAlignment="1">
      <alignment vertical="center"/>
    </xf>
    <xf numFmtId="2" fontId="61" fillId="0" borderId="319" xfId="0" applyNumberFormat="1" applyFont="1" applyFill="1" applyBorder="1" applyAlignment="1">
      <alignment vertical="center"/>
    </xf>
    <xf numFmtId="0" fontId="61" fillId="0" borderId="315" xfId="0" applyFont="1" applyFill="1" applyBorder="1" applyAlignment="1">
      <alignment vertical="center"/>
    </xf>
    <xf numFmtId="0" fontId="62" fillId="0" borderId="280" xfId="0" applyFont="1" applyFill="1" applyBorder="1" applyAlignment="1">
      <alignment vertical="center"/>
    </xf>
    <xf numFmtId="1" fontId="62" fillId="0" borderId="280" xfId="0" applyNumberFormat="1" applyFont="1" applyFill="1" applyBorder="1" applyAlignment="1">
      <alignment horizontal="right" vertical="center"/>
    </xf>
    <xf numFmtId="0" fontId="61" fillId="0" borderId="320" xfId="0" applyFont="1" applyFill="1" applyBorder="1" applyAlignment="1">
      <alignment horizontal="left" vertical="center"/>
    </xf>
    <xf numFmtId="0" fontId="61" fillId="0" borderId="301" xfId="428" applyFont="1" applyFill="1" applyBorder="1" applyAlignment="1">
      <alignment horizontal="center" vertical="center"/>
    </xf>
    <xf numFmtId="0" fontId="61" fillId="0" borderId="320" xfId="428" applyFont="1" applyFill="1" applyBorder="1" applyAlignment="1">
      <alignment horizontal="center" vertical="center"/>
    </xf>
    <xf numFmtId="0" fontId="61" fillId="0" borderId="116" xfId="428" applyFont="1" applyFill="1" applyBorder="1" applyAlignment="1">
      <alignment horizontal="center" vertical="center"/>
    </xf>
    <xf numFmtId="20" fontId="62" fillId="0" borderId="169" xfId="428" applyNumberFormat="1" applyFont="1" applyFill="1" applyBorder="1" applyAlignment="1">
      <alignment horizontal="center" vertical="center"/>
    </xf>
    <xf numFmtId="0" fontId="61" fillId="0" borderId="321" xfId="428" applyFont="1" applyFill="1" applyBorder="1" applyAlignment="1">
      <alignment vertical="center"/>
    </xf>
    <xf numFmtId="15" fontId="62" fillId="0" borderId="189" xfId="428" applyNumberFormat="1" applyFont="1" applyFill="1" applyBorder="1" applyAlignment="1">
      <alignment horizontal="left" vertical="center"/>
    </xf>
    <xf numFmtId="0" fontId="61" fillId="0" borderId="189" xfId="0" applyFont="1" applyFill="1" applyBorder="1" applyAlignment="1">
      <alignment horizontal="center" vertical="center"/>
    </xf>
    <xf numFmtId="14" fontId="62" fillId="0" borderId="189" xfId="502" applyNumberFormat="1" applyFont="1" applyFill="1" applyBorder="1" applyAlignment="1">
      <alignment horizontal="center" vertical="center"/>
    </xf>
    <xf numFmtId="0" fontId="89" fillId="0" borderId="189" xfId="436" applyFont="1" applyFill="1" applyBorder="1" applyAlignment="1">
      <alignment vertical="center"/>
    </xf>
    <xf numFmtId="0" fontId="61" fillId="0" borderId="189" xfId="436" applyFont="1" applyFill="1" applyBorder="1" applyAlignment="1">
      <alignment vertical="center"/>
    </xf>
    <xf numFmtId="0" fontId="61" fillId="0" borderId="49" xfId="436" applyFont="1" applyFill="1" applyBorder="1" applyAlignment="1">
      <alignment vertical="center"/>
    </xf>
    <xf numFmtId="0" fontId="61" fillId="0" borderId="322" xfId="428" applyFont="1" applyFill="1" applyBorder="1" applyAlignment="1">
      <alignment horizontal="center" vertical="center"/>
    </xf>
    <xf numFmtId="0" fontId="61" fillId="0" borderId="323" xfId="0" applyFont="1" applyFill="1" applyBorder="1" applyAlignment="1">
      <alignment vertical="center"/>
    </xf>
    <xf numFmtId="1" fontId="125" fillId="0" borderId="151" xfId="428" applyNumberFormat="1" applyFont="1" applyFill="1" applyBorder="1" applyAlignment="1">
      <alignment horizontal="right" vertical="center"/>
    </xf>
    <xf numFmtId="0" fontId="61" fillId="0" borderId="11" xfId="428" applyFont="1" applyFill="1" applyBorder="1" applyAlignment="1">
      <alignment vertical="center"/>
    </xf>
    <xf numFmtId="0" fontId="61" fillId="0" borderId="11" xfId="0" applyFont="1" applyFill="1" applyBorder="1" applyAlignment="1">
      <alignment vertical="center"/>
    </xf>
    <xf numFmtId="1" fontId="61" fillId="0" borderId="11" xfId="428" applyNumberFormat="1" applyFont="1" applyFill="1" applyBorder="1" applyAlignment="1">
      <alignment horizontal="center" vertical="center"/>
    </xf>
    <xf numFmtId="0" fontId="61" fillId="0" borderId="11" xfId="428" applyFont="1" applyFill="1" applyBorder="1" applyAlignment="1">
      <alignment horizontal="left" vertical="center"/>
    </xf>
    <xf numFmtId="1" fontId="61" fillId="0" borderId="11" xfId="436" applyNumberFormat="1" applyFont="1" applyFill="1" applyBorder="1" applyAlignment="1">
      <alignment horizontal="center" vertical="center"/>
    </xf>
    <xf numFmtId="0" fontId="61" fillId="0" borderId="11" xfId="436" applyFont="1" applyFill="1" applyBorder="1" applyAlignment="1">
      <alignment vertical="center"/>
    </xf>
    <xf numFmtId="0" fontId="61" fillId="0" borderId="133" xfId="0" applyFont="1" applyFill="1" applyBorder="1" applyAlignment="1">
      <alignment vertical="center"/>
    </xf>
    <xf numFmtId="0" fontId="61" fillId="0" borderId="324" xfId="0" applyFont="1" applyFill="1" applyBorder="1" applyAlignment="1">
      <alignment vertical="center"/>
    </xf>
    <xf numFmtId="0" fontId="61" fillId="0" borderId="38" xfId="0" applyFont="1" applyFill="1" applyBorder="1" applyAlignment="1">
      <alignment vertical="center"/>
    </xf>
    <xf numFmtId="14" fontId="61" fillId="0" borderId="38" xfId="502" applyNumberFormat="1" applyFont="1" applyFill="1" applyBorder="1" applyAlignment="1">
      <alignment horizontal="center" vertical="center"/>
    </xf>
    <xf numFmtId="0" fontId="61" fillId="0" borderId="38" xfId="0" applyFont="1" applyFill="1" applyBorder="1" applyAlignment="1">
      <alignment horizontal="center" vertical="center"/>
    </xf>
    <xf numFmtId="1" fontId="61" fillId="0" borderId="38" xfId="428" applyNumberFormat="1" applyFont="1" applyFill="1" applyBorder="1" applyAlignment="1">
      <alignment horizontal="center" vertical="center"/>
    </xf>
    <xf numFmtId="0" fontId="61" fillId="0" borderId="38" xfId="436" applyFont="1" applyFill="1" applyBorder="1" applyAlignment="1">
      <alignment vertical="center"/>
    </xf>
    <xf numFmtId="0" fontId="61" fillId="0" borderId="39" xfId="436" applyFont="1" applyFill="1" applyBorder="1" applyAlignment="1">
      <alignment vertical="center"/>
    </xf>
    <xf numFmtId="0" fontId="61" fillId="0" borderId="51" xfId="0" applyFont="1" applyFill="1" applyBorder="1" applyAlignment="1">
      <alignment vertical="center"/>
    </xf>
    <xf numFmtId="0" fontId="61" fillId="0" borderId="89" xfId="428" applyFont="1" applyFill="1" applyBorder="1" applyAlignment="1">
      <alignment horizontal="center" vertical="center"/>
    </xf>
    <xf numFmtId="0" fontId="61" fillId="0" borderId="54" xfId="0" applyFont="1" applyFill="1" applyBorder="1" applyAlignment="1">
      <alignment horizontal="center" vertical="center"/>
    </xf>
    <xf numFmtId="1" fontId="61" fillId="0" borderId="54" xfId="428" applyNumberFormat="1" applyFont="1" applyFill="1" applyBorder="1" applyAlignment="1">
      <alignment horizontal="center" vertical="center"/>
    </xf>
    <xf numFmtId="1" fontId="61" fillId="0" borderId="54" xfId="428" quotePrefix="1" applyNumberFormat="1" applyFont="1" applyFill="1" applyBorder="1" applyAlignment="1">
      <alignment horizontal="center" vertical="center"/>
    </xf>
    <xf numFmtId="0" fontId="61" fillId="0" borderId="54" xfId="428" applyFont="1" applyFill="1" applyBorder="1" applyAlignment="1">
      <alignment horizontal="center" vertical="center"/>
    </xf>
    <xf numFmtId="0" fontId="61" fillId="0" borderId="54" xfId="436" applyFont="1" applyFill="1" applyBorder="1" applyAlignment="1">
      <alignment horizontal="center" vertical="center"/>
    </xf>
    <xf numFmtId="0" fontId="61" fillId="0" borderId="61" xfId="0" applyFont="1" applyFill="1" applyBorder="1" applyAlignment="1">
      <alignment horizontal="center" vertical="center"/>
    </xf>
    <xf numFmtId="0" fontId="61" fillId="0" borderId="26" xfId="428" applyFont="1" applyFill="1" applyBorder="1" applyAlignment="1">
      <alignment horizontal="center" vertical="center"/>
    </xf>
    <xf numFmtId="1" fontId="61" fillId="0" borderId="37" xfId="428" applyNumberFormat="1" applyFont="1" applyFill="1" applyBorder="1" applyAlignment="1">
      <alignment horizontal="center" vertical="center"/>
    </xf>
    <xf numFmtId="0" fontId="96" fillId="0" borderId="189" xfId="0" applyFont="1" applyBorder="1" applyAlignment="1"/>
    <xf numFmtId="0" fontId="61" fillId="0" borderId="189" xfId="428" applyFont="1" applyFill="1" applyBorder="1" applyAlignment="1">
      <alignment horizontal="left" vertical="center"/>
    </xf>
    <xf numFmtId="2" fontId="89" fillId="0" borderId="189" xfId="428" applyNumberFormat="1" applyFont="1" applyFill="1" applyBorder="1" applyAlignment="1">
      <alignment horizontal="center" vertical="center"/>
    </xf>
    <xf numFmtId="2" fontId="60" fillId="0" borderId="189" xfId="428" applyNumberFormat="1" applyFont="1" applyFill="1" applyBorder="1" applyAlignment="1">
      <alignment horizontal="left" vertical="center"/>
    </xf>
    <xf numFmtId="2" fontId="61" fillId="0" borderId="189" xfId="428" applyNumberFormat="1" applyFont="1" applyFill="1" applyBorder="1" applyAlignment="1">
      <alignment horizontal="left" vertical="center"/>
    </xf>
    <xf numFmtId="0" fontId="61" fillId="0" borderId="49" xfId="428" applyFont="1" applyFill="1" applyBorder="1" applyAlignment="1">
      <alignment vertical="center"/>
    </xf>
    <xf numFmtId="0" fontId="61" fillId="0" borderId="94" xfId="428" applyFont="1" applyBorder="1" applyAlignment="1">
      <alignment vertical="center"/>
    </xf>
    <xf numFmtId="0" fontId="61" fillId="0" borderId="189" xfId="428" applyFont="1" applyBorder="1" applyAlignment="1">
      <alignment vertical="center"/>
    </xf>
    <xf numFmtId="0" fontId="99" fillId="0" borderId="189" xfId="0" applyFont="1" applyBorder="1"/>
    <xf numFmtId="14" fontId="61" fillId="0" borderId="189" xfId="502" applyNumberFormat="1" applyFont="1" applyBorder="1" applyAlignment="1">
      <alignment horizontal="center" vertical="center"/>
    </xf>
    <xf numFmtId="0" fontId="61" fillId="0" borderId="189" xfId="0" applyFont="1" applyBorder="1" applyAlignment="1">
      <alignment horizontal="center" vertical="center"/>
    </xf>
    <xf numFmtId="1" fontId="61" fillId="0" borderId="189" xfId="428" quotePrefix="1" applyNumberFormat="1" applyFont="1" applyFill="1" applyBorder="1" applyAlignment="1">
      <alignment horizontal="center" vertical="center"/>
    </xf>
    <xf numFmtId="0" fontId="61" fillId="0" borderId="189" xfId="436" applyFont="1" applyBorder="1" applyAlignment="1">
      <alignment vertical="center"/>
    </xf>
    <xf numFmtId="0" fontId="61" fillId="0" borderId="49" xfId="436" applyFont="1" applyBorder="1" applyAlignment="1">
      <alignment vertical="center"/>
    </xf>
    <xf numFmtId="0" fontId="61" fillId="0" borderId="58" xfId="436" applyFont="1" applyBorder="1" applyAlignment="1">
      <alignment vertical="center"/>
    </xf>
    <xf numFmtId="0" fontId="61" fillId="0" borderId="270" xfId="0" applyFont="1" applyFill="1" applyBorder="1" applyAlignment="1">
      <alignment vertical="center"/>
    </xf>
    <xf numFmtId="1" fontId="61" fillId="0" borderId="270" xfId="428" applyNumberFormat="1" applyFont="1" applyFill="1" applyBorder="1" applyAlignment="1">
      <alignment horizontal="left" vertical="center"/>
    </xf>
    <xf numFmtId="0" fontId="61" fillId="0" borderId="49" xfId="0" applyFont="1" applyFill="1" applyBorder="1" applyAlignment="1">
      <alignment vertical="center"/>
    </xf>
    <xf numFmtId="0" fontId="61" fillId="0" borderId="50" xfId="0" applyFont="1" applyFill="1" applyBorder="1" applyAlignment="1">
      <alignment vertical="center"/>
    </xf>
    <xf numFmtId="0" fontId="61" fillId="0" borderId="325" xfId="0" applyFont="1" applyFill="1" applyBorder="1" applyAlignment="1">
      <alignment vertical="center"/>
    </xf>
    <xf numFmtId="0" fontId="7" fillId="63" borderId="14" xfId="428" applyFont="1" applyFill="1" applyBorder="1" applyAlignment="1"/>
    <xf numFmtId="0" fontId="7" fillId="63" borderId="15" xfId="428" applyFont="1" applyFill="1" applyBorder="1" applyAlignment="1"/>
    <xf numFmtId="0" fontId="7" fillId="63" borderId="30" xfId="428" applyFont="1" applyFill="1" applyBorder="1" applyAlignment="1"/>
    <xf numFmtId="0" fontId="154" fillId="0" borderId="62" xfId="499" applyFont="1" applyBorder="1" applyAlignment="1">
      <alignment horizontal="center" vertical="center" wrapText="1"/>
    </xf>
    <xf numFmtId="10" fontId="99" fillId="45" borderId="14" xfId="458" applyNumberFormat="1" applyFont="1" applyFill="1" applyBorder="1" applyAlignment="1">
      <alignment horizontal="center" vertical="center"/>
    </xf>
    <xf numFmtId="0" fontId="99" fillId="43" borderId="14" xfId="0" applyFont="1" applyFill="1" applyBorder="1" applyAlignment="1">
      <alignment vertical="center"/>
    </xf>
    <xf numFmtId="0" fontId="99" fillId="43" borderId="30" xfId="0" applyFont="1" applyFill="1" applyBorder="1" applyAlignment="1">
      <alignment vertical="center"/>
    </xf>
    <xf numFmtId="0" fontId="154" fillId="0" borderId="62" xfId="499" applyFont="1" applyBorder="1" applyAlignment="1">
      <alignment horizontal="center" vertical="center" wrapText="1"/>
    </xf>
    <xf numFmtId="0" fontId="154" fillId="0" borderId="46" xfId="499" applyFont="1" applyBorder="1" applyAlignment="1">
      <alignment horizontal="center" vertical="center"/>
    </xf>
    <xf numFmtId="0" fontId="154" fillId="0" borderId="62" xfId="499" applyFont="1" applyBorder="1" applyAlignment="1">
      <alignment vertical="center"/>
    </xf>
    <xf numFmtId="0" fontId="154" fillId="0" borderId="94" xfId="499" applyFont="1" applyBorder="1" applyAlignment="1">
      <alignment vertical="center" wrapText="1"/>
    </xf>
    <xf numFmtId="0" fontId="0" fillId="0" borderId="49" xfId="0" applyBorder="1" applyAlignment="1"/>
    <xf numFmtId="0" fontId="0" fillId="0" borderId="51" xfId="0" applyBorder="1" applyAlignment="1"/>
    <xf numFmtId="0" fontId="0" fillId="0" borderId="167" xfId="0" applyBorder="1" applyAlignment="1"/>
    <xf numFmtId="0" fontId="0" fillId="0" borderId="169" xfId="0" applyBorder="1" applyAlignment="1"/>
    <xf numFmtId="0" fontId="0" fillId="0" borderId="46" xfId="0" applyBorder="1" applyAlignment="1"/>
    <xf numFmtId="0" fontId="0" fillId="0" borderId="263" xfId="0" applyBorder="1" applyAlignment="1"/>
    <xf numFmtId="0" fontId="154" fillId="0" borderId="94" xfId="499" applyFont="1" applyBorder="1" applyAlignment="1">
      <alignment vertical="center"/>
    </xf>
    <xf numFmtId="0" fontId="154" fillId="0" borderId="263" xfId="499" applyFont="1" applyBorder="1" applyAlignment="1">
      <alignment vertical="center"/>
    </xf>
    <xf numFmtId="0" fontId="0" fillId="0" borderId="39" xfId="0" applyBorder="1" applyAlignment="1"/>
    <xf numFmtId="14" fontId="154" fillId="0" borderId="40" xfId="499" applyNumberFormat="1" applyFont="1" applyBorder="1" applyAlignment="1">
      <alignment vertical="center"/>
    </xf>
    <xf numFmtId="0" fontId="61" fillId="0" borderId="62" xfId="428" applyFont="1" applyFill="1" applyBorder="1" applyAlignment="1">
      <alignment vertical="center"/>
    </xf>
    <xf numFmtId="0" fontId="61" fillId="0" borderId="326" xfId="428" applyFont="1" applyFill="1" applyBorder="1" applyAlignment="1">
      <alignment vertical="center"/>
    </xf>
    <xf numFmtId="0" fontId="0" fillId="45" borderId="30" xfId="0" applyFill="1" applyBorder="1" applyAlignment="1"/>
    <xf numFmtId="164" fontId="107" fillId="43" borderId="14" xfId="0" applyNumberFormat="1" applyFont="1" applyFill="1" applyBorder="1" applyAlignment="1">
      <alignment vertical="center"/>
    </xf>
    <xf numFmtId="164" fontId="107" fillId="43" borderId="30" xfId="0" applyNumberFormat="1" applyFont="1" applyFill="1" applyBorder="1" applyAlignment="1">
      <alignment vertical="center"/>
    </xf>
    <xf numFmtId="0" fontId="154" fillId="0" borderId="50" xfId="499" applyFont="1" applyBorder="1" applyAlignment="1">
      <alignment vertical="center"/>
    </xf>
    <xf numFmtId="0" fontId="154" fillId="0" borderId="167" xfId="499" applyFont="1" applyBorder="1" applyAlignment="1">
      <alignment vertical="center"/>
    </xf>
    <xf numFmtId="0" fontId="206" fillId="0" borderId="15" xfId="436" applyFont="1" applyFill="1" applyBorder="1" applyAlignment="1" applyProtection="1">
      <protection locked="0"/>
    </xf>
    <xf numFmtId="0" fontId="206" fillId="0" borderId="15" xfId="436" applyFont="1" applyBorder="1" applyAlignment="1" applyProtection="1">
      <alignment vertical="center"/>
      <protection locked="0"/>
    </xf>
    <xf numFmtId="173" fontId="83" fillId="36" borderId="23" xfId="0" applyNumberFormat="1" applyFont="1" applyFill="1" applyBorder="1" applyAlignment="1">
      <alignment horizontal="center"/>
    </xf>
    <xf numFmtId="173" fontId="53" fillId="36" borderId="31" xfId="0" applyNumberFormat="1" applyFont="1" applyFill="1" applyBorder="1" applyAlignment="1">
      <alignment horizontal="center"/>
    </xf>
    <xf numFmtId="173" fontId="53" fillId="0" borderId="0" xfId="0" applyNumberFormat="1" applyFont="1" applyFill="1" applyBorder="1" applyAlignment="1">
      <alignment horizontal="center"/>
    </xf>
    <xf numFmtId="173" fontId="8" fillId="0" borderId="0" xfId="43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0" fontId="253" fillId="0" borderId="0" xfId="0" applyFont="1" applyFill="1" applyBorder="1" applyAlignment="1">
      <alignment horizontal="center" vertical="center"/>
    </xf>
    <xf numFmtId="1" fontId="118" fillId="0" borderId="0" xfId="0" applyNumberFormat="1" applyFont="1" applyFill="1" applyBorder="1" applyAlignment="1">
      <alignment horizontal="center"/>
    </xf>
    <xf numFmtId="1" fontId="117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73" fontId="2" fillId="0" borderId="0" xfId="430" applyNumberFormat="1" applyFont="1" applyFill="1" applyBorder="1" applyAlignment="1">
      <alignment horizontal="center" vertical="center"/>
    </xf>
    <xf numFmtId="20" fontId="208" fillId="0" borderId="0" xfId="0" quotePrefix="1" applyNumberFormat="1" applyFont="1" applyFill="1" applyBorder="1" applyAlignment="1">
      <alignment horizontal="center" vertical="center"/>
    </xf>
    <xf numFmtId="165" fontId="54" fillId="0" borderId="0" xfId="430" quotePrefix="1" applyNumberFormat="1" applyFont="1" applyFill="1" applyBorder="1" applyAlignment="1">
      <alignment horizontal="center" vertical="center"/>
    </xf>
    <xf numFmtId="1" fontId="49" fillId="0" borderId="0" xfId="430" applyNumberFormat="1" applyFont="1" applyFill="1" applyBorder="1" applyAlignment="1">
      <alignment horizontal="center" vertical="center"/>
    </xf>
    <xf numFmtId="165" fontId="54" fillId="0" borderId="0" xfId="430" applyNumberFormat="1" applyFont="1" applyFill="1" applyBorder="1" applyAlignment="1">
      <alignment horizontal="center" vertical="center"/>
    </xf>
    <xf numFmtId="20" fontId="208" fillId="0" borderId="0" xfId="0" applyNumberFormat="1" applyFont="1" applyFill="1" applyBorder="1" applyAlignment="1">
      <alignment horizontal="center" vertical="center"/>
    </xf>
    <xf numFmtId="0" fontId="248" fillId="51" borderId="46" xfId="0" applyNumberFormat="1" applyFont="1" applyFill="1" applyBorder="1" applyAlignment="1">
      <alignment vertical="center" wrapText="1"/>
    </xf>
    <xf numFmtId="173" fontId="46" fillId="51" borderId="46" xfId="0" applyNumberFormat="1" applyFont="1" applyFill="1" applyBorder="1" applyAlignment="1">
      <alignment vertical="center" wrapText="1"/>
    </xf>
    <xf numFmtId="173" fontId="46" fillId="51" borderId="99" xfId="0" applyNumberFormat="1" applyFont="1" applyFill="1" applyBorder="1" applyAlignment="1">
      <alignment vertical="center" wrapText="1"/>
    </xf>
    <xf numFmtId="173" fontId="46" fillId="51" borderId="204" xfId="0" applyNumberFormat="1" applyFont="1" applyFill="1" applyBorder="1" applyAlignment="1">
      <alignment vertical="center" wrapText="1"/>
    </xf>
    <xf numFmtId="173" fontId="46" fillId="51" borderId="44" xfId="0" applyNumberFormat="1" applyFont="1" applyFill="1" applyBorder="1" applyAlignment="1">
      <alignment vertical="center" wrapText="1"/>
    </xf>
    <xf numFmtId="0" fontId="248" fillId="51" borderId="263" xfId="0" applyNumberFormat="1" applyFont="1" applyFill="1" applyBorder="1" applyAlignment="1">
      <alignment vertical="center" wrapText="1"/>
    </xf>
    <xf numFmtId="173" fontId="46" fillId="51" borderId="263" xfId="0" applyNumberFormat="1" applyFont="1" applyFill="1" applyBorder="1" applyAlignment="1">
      <alignment vertical="center" wrapText="1"/>
    </xf>
    <xf numFmtId="173" fontId="46" fillId="51" borderId="264" xfId="0" applyNumberFormat="1" applyFont="1" applyFill="1" applyBorder="1" applyAlignment="1">
      <alignment vertical="center" wrapText="1"/>
    </xf>
    <xf numFmtId="173" fontId="46" fillId="51" borderId="244" xfId="0" applyNumberFormat="1" applyFont="1" applyFill="1" applyBorder="1" applyAlignment="1">
      <alignment vertical="center" wrapText="1"/>
    </xf>
    <xf numFmtId="173" fontId="46" fillId="51" borderId="243" xfId="0" applyNumberFormat="1" applyFont="1" applyFill="1" applyBorder="1" applyAlignment="1">
      <alignment vertical="center" wrapText="1"/>
    </xf>
    <xf numFmtId="173" fontId="83" fillId="0" borderId="0" xfId="430" applyNumberFormat="1" applyFont="1" applyFill="1" applyBorder="1" applyAlignment="1">
      <alignment vertical="center" wrapText="1"/>
    </xf>
    <xf numFmtId="173" fontId="83" fillId="0" borderId="0" xfId="430" applyNumberFormat="1" applyFont="1" applyFill="1" applyBorder="1" applyAlignment="1">
      <alignment vertical="center"/>
    </xf>
    <xf numFmtId="173" fontId="46" fillId="51" borderId="62" xfId="0" applyNumberFormat="1" applyFont="1" applyFill="1" applyBorder="1" applyAlignment="1">
      <alignment horizontal="center" vertical="center" wrapText="1"/>
    </xf>
    <xf numFmtId="0" fontId="62" fillId="0" borderId="0" xfId="434" applyNumberFormat="1" applyFont="1" applyFill="1" applyBorder="1" applyAlignment="1">
      <alignment horizontal="left" vertical="center"/>
    </xf>
    <xf numFmtId="15" fontId="62" fillId="0" borderId="0" xfId="434" applyNumberFormat="1" applyFont="1" applyFill="1" applyBorder="1" applyAlignment="1">
      <alignment horizontal="left" vertical="center"/>
    </xf>
    <xf numFmtId="167" fontId="62" fillId="0" borderId="0" xfId="414" applyNumberFormat="1" applyFont="1" applyFill="1" applyBorder="1" applyAlignment="1" applyProtection="1">
      <alignment horizontal="left" vertical="center"/>
      <protection locked="0"/>
    </xf>
    <xf numFmtId="1" fontId="259" fillId="0" borderId="0" xfId="428" applyNumberFormat="1" applyFont="1" applyFill="1" applyBorder="1" applyAlignment="1">
      <alignment horizontal="center" vertical="center"/>
    </xf>
    <xf numFmtId="0" fontId="260" fillId="0" borderId="0" xfId="428" applyFont="1" applyFill="1" applyBorder="1" applyAlignment="1">
      <alignment horizontal="center" vertical="center"/>
    </xf>
    <xf numFmtId="1" fontId="261" fillId="0" borderId="0" xfId="428" applyNumberFormat="1" applyFont="1" applyFill="1" applyBorder="1" applyAlignment="1">
      <alignment horizontal="center" vertical="center"/>
    </xf>
    <xf numFmtId="1" fontId="262" fillId="0" borderId="0" xfId="428" applyNumberFormat="1" applyFont="1" applyFill="1" applyBorder="1" applyAlignment="1">
      <alignment horizontal="center" vertical="center"/>
    </xf>
    <xf numFmtId="0" fontId="259" fillId="0" borderId="0" xfId="428" applyFont="1" applyFill="1" applyBorder="1" applyAlignment="1">
      <alignment horizontal="center" vertical="center"/>
    </xf>
    <xf numFmtId="1" fontId="259" fillId="0" borderId="0" xfId="0" applyNumberFormat="1" applyFont="1" applyFill="1" applyBorder="1" applyAlignment="1">
      <alignment horizontal="center" vertical="center"/>
    </xf>
    <xf numFmtId="173" fontId="99" fillId="0" borderId="0" xfId="414" applyNumberFormat="1" applyFont="1" applyFill="1" applyBorder="1" applyAlignment="1"/>
    <xf numFmtId="0" fontId="99" fillId="0" borderId="0" xfId="414" applyNumberFormat="1" applyFont="1" applyFill="1" applyBorder="1" applyAlignment="1">
      <alignment horizontal="center"/>
    </xf>
    <xf numFmtId="1" fontId="53" fillId="0" borderId="0" xfId="428" applyNumberFormat="1" applyFont="1" applyFill="1" applyBorder="1" applyAlignment="1">
      <alignment horizontal="center" vertical="center"/>
    </xf>
    <xf numFmtId="173" fontId="46" fillId="51" borderId="203" xfId="0" applyNumberFormat="1" applyFont="1" applyFill="1" applyBorder="1" applyAlignment="1">
      <alignment horizontal="center" vertical="center" wrapText="1"/>
    </xf>
    <xf numFmtId="173" fontId="46" fillId="51" borderId="242" xfId="0" applyNumberFormat="1" applyFont="1" applyFill="1" applyBorder="1" applyAlignment="1">
      <alignment horizontal="center" vertical="center" wrapText="1"/>
    </xf>
    <xf numFmtId="0" fontId="248" fillId="51" borderId="62" xfId="0" applyNumberFormat="1" applyFont="1" applyFill="1" applyBorder="1" applyAlignment="1">
      <alignment horizontal="center" vertical="center" wrapText="1"/>
    </xf>
    <xf numFmtId="173" fontId="46" fillId="51" borderId="98" xfId="0" applyNumberFormat="1" applyFont="1" applyFill="1" applyBorder="1" applyAlignment="1">
      <alignment horizontal="center" vertical="center" wrapText="1"/>
    </xf>
    <xf numFmtId="1" fontId="49" fillId="83" borderId="31" xfId="430" applyNumberFormat="1" applyFont="1" applyFill="1" applyBorder="1" applyAlignment="1">
      <alignment horizontal="center" vertical="center"/>
    </xf>
    <xf numFmtId="1" fontId="54" fillId="83" borderId="31" xfId="430" applyNumberFormat="1" applyFont="1" applyFill="1" applyBorder="1" applyAlignment="1">
      <alignment horizontal="center" vertical="center"/>
    </xf>
    <xf numFmtId="1" fontId="54" fillId="83" borderId="22" xfId="430" applyNumberFormat="1" applyFont="1" applyFill="1" applyBorder="1" applyAlignment="1">
      <alignment horizontal="center" vertical="center"/>
    </xf>
    <xf numFmtId="1" fontId="49" fillId="83" borderId="10" xfId="430" applyNumberFormat="1" applyFont="1" applyFill="1" applyBorder="1" applyAlignment="1">
      <alignment horizontal="center" vertical="center"/>
    </xf>
    <xf numFmtId="1" fontId="54" fillId="83" borderId="10" xfId="430" applyNumberFormat="1" applyFont="1" applyFill="1" applyBorder="1" applyAlignment="1">
      <alignment horizontal="center" vertical="center"/>
    </xf>
    <xf numFmtId="1" fontId="54" fillId="83" borderId="14" xfId="430" applyNumberFormat="1" applyFont="1" applyFill="1" applyBorder="1" applyAlignment="1">
      <alignment horizontal="center" vertical="center"/>
    </xf>
    <xf numFmtId="20" fontId="208" fillId="83" borderId="123" xfId="0" quotePrefix="1" applyNumberFormat="1" applyFont="1" applyFill="1" applyBorder="1" applyAlignment="1">
      <alignment horizontal="center" vertical="center"/>
    </xf>
    <xf numFmtId="20" fontId="208" fillId="83" borderId="72" xfId="0" quotePrefix="1" applyNumberFormat="1" applyFont="1" applyFill="1" applyBorder="1" applyAlignment="1">
      <alignment horizontal="center" vertical="center"/>
    </xf>
    <xf numFmtId="20" fontId="208" fillId="83" borderId="72" xfId="0" applyNumberFormat="1" applyFont="1" applyFill="1" applyBorder="1" applyAlignment="1">
      <alignment horizontal="center" vertical="center"/>
    </xf>
    <xf numFmtId="20" fontId="208" fillId="84" borderId="72" xfId="0" applyNumberFormat="1" applyFont="1" applyFill="1" applyBorder="1" applyAlignment="1">
      <alignment horizontal="center" vertical="center"/>
    </xf>
    <xf numFmtId="1" fontId="49" fillId="84" borderId="10" xfId="430" applyNumberFormat="1" applyFont="1" applyFill="1" applyBorder="1" applyAlignment="1">
      <alignment horizontal="center" vertical="center"/>
    </xf>
    <xf numFmtId="1" fontId="54" fillId="84" borderId="10" xfId="430" applyNumberFormat="1" applyFont="1" applyFill="1" applyBorder="1" applyAlignment="1">
      <alignment horizontal="center" vertical="center"/>
    </xf>
    <xf numFmtId="1" fontId="54" fillId="84" borderId="14" xfId="430" applyNumberFormat="1" applyFont="1" applyFill="1" applyBorder="1" applyAlignment="1">
      <alignment horizontal="center" vertical="center"/>
    </xf>
    <xf numFmtId="20" fontId="208" fillId="84" borderId="109" xfId="0" quotePrefix="1" applyNumberFormat="1" applyFont="1" applyFill="1" applyBorder="1" applyAlignment="1">
      <alignment horizontal="center" vertical="center"/>
    </xf>
    <xf numFmtId="1" fontId="49" fillId="84" borderId="23" xfId="430" applyNumberFormat="1" applyFont="1" applyFill="1" applyBorder="1" applyAlignment="1">
      <alignment horizontal="center" vertical="center"/>
    </xf>
    <xf numFmtId="1" fontId="54" fillId="84" borderId="23" xfId="430" applyNumberFormat="1" applyFont="1" applyFill="1" applyBorder="1" applyAlignment="1">
      <alignment horizontal="center" vertical="center"/>
    </xf>
    <xf numFmtId="1" fontId="54" fillId="84" borderId="24" xfId="430" applyNumberFormat="1" applyFont="1" applyFill="1" applyBorder="1" applyAlignment="1">
      <alignment horizontal="center" vertical="center"/>
    </xf>
    <xf numFmtId="20" fontId="54" fillId="32" borderId="40" xfId="430" applyNumberFormat="1" applyFont="1" applyFill="1" applyBorder="1" applyAlignment="1">
      <alignment horizontal="center" vertical="center"/>
    </xf>
    <xf numFmtId="1" fontId="54" fillId="83" borderId="70" xfId="430" applyNumberFormat="1" applyFont="1" applyFill="1" applyBorder="1" applyAlignment="1">
      <alignment horizontal="center" vertical="center"/>
    </xf>
    <xf numFmtId="1" fontId="54" fillId="83" borderId="79" xfId="430" applyNumberFormat="1" applyFont="1" applyFill="1" applyBorder="1" applyAlignment="1">
      <alignment horizontal="center" vertical="center"/>
    </xf>
    <xf numFmtId="1" fontId="54" fillId="84" borderId="79" xfId="430" applyNumberFormat="1" applyFont="1" applyFill="1" applyBorder="1" applyAlignment="1">
      <alignment horizontal="center" vertical="center"/>
    </xf>
    <xf numFmtId="1" fontId="54" fillId="84" borderId="80" xfId="430" applyNumberFormat="1" applyFont="1" applyFill="1" applyBorder="1" applyAlignment="1">
      <alignment horizontal="center" vertical="center"/>
    </xf>
    <xf numFmtId="173" fontId="8" fillId="44" borderId="37" xfId="430" applyNumberFormat="1" applyFont="1" applyFill="1" applyBorder="1" applyAlignment="1">
      <alignment horizontal="center" vertical="center"/>
    </xf>
    <xf numFmtId="173" fontId="8" fillId="44" borderId="112" xfId="430" applyNumberFormat="1" applyFont="1" applyFill="1" applyBorder="1" applyAlignment="1">
      <alignment horizontal="center" vertical="center"/>
    </xf>
    <xf numFmtId="165" fontId="54" fillId="83" borderId="113" xfId="430" quotePrefix="1" applyNumberFormat="1" applyFont="1" applyFill="1" applyBorder="1" applyAlignment="1">
      <alignment horizontal="center" vertical="center"/>
    </xf>
    <xf numFmtId="165" fontId="54" fillId="83" borderId="63" xfId="430" applyNumberFormat="1" applyFont="1" applyFill="1" applyBorder="1" applyAlignment="1">
      <alignment horizontal="center" vertical="center"/>
    </xf>
    <xf numFmtId="165" fontId="54" fillId="83" borderId="27" xfId="430" applyNumberFormat="1" applyFont="1" applyFill="1" applyBorder="1" applyAlignment="1">
      <alignment horizontal="center" vertical="center"/>
    </xf>
    <xf numFmtId="165" fontId="54" fillId="84" borderId="113" xfId="430" quotePrefix="1" applyNumberFormat="1" applyFont="1" applyFill="1" applyBorder="1" applyAlignment="1">
      <alignment horizontal="center" vertical="center"/>
    </xf>
    <xf numFmtId="165" fontId="54" fillId="84" borderId="27" xfId="430" applyNumberFormat="1" applyFont="1" applyFill="1" applyBorder="1" applyAlignment="1">
      <alignment horizontal="center" vertical="center"/>
    </xf>
    <xf numFmtId="165" fontId="54" fillId="84" borderId="99" xfId="430" quotePrefix="1" applyNumberFormat="1" applyFont="1" applyFill="1" applyBorder="1" applyAlignment="1">
      <alignment horizontal="center" vertical="center"/>
    </xf>
    <xf numFmtId="165" fontId="54" fillId="84" borderId="65" xfId="430" applyNumberFormat="1" applyFont="1" applyFill="1" applyBorder="1" applyAlignment="1">
      <alignment horizontal="center" vertical="center"/>
    </xf>
    <xf numFmtId="1" fontId="10" fillId="44" borderId="67" xfId="430" applyNumberFormat="1" applyFont="1" applyFill="1" applyBorder="1" applyAlignment="1">
      <alignment horizontal="center" vertical="center"/>
    </xf>
    <xf numFmtId="0" fontId="61" fillId="0" borderId="297" xfId="428" applyFont="1" applyFill="1" applyBorder="1" applyAlignment="1">
      <alignment horizontal="center" vertical="center"/>
    </xf>
    <xf numFmtId="0" fontId="61" fillId="0" borderId="72" xfId="429" applyNumberFormat="1" applyFont="1" applyFill="1" applyBorder="1" applyAlignment="1">
      <alignment vertical="center"/>
    </xf>
    <xf numFmtId="0" fontId="264" fillId="0" borderId="130" xfId="0" applyFont="1" applyBorder="1" applyAlignment="1">
      <alignment horizontal="center" vertical="center"/>
    </xf>
    <xf numFmtId="173" fontId="99" fillId="0" borderId="0" xfId="414" applyNumberFormat="1" applyFont="1" applyBorder="1"/>
    <xf numFmtId="0" fontId="108" fillId="0" borderId="0" xfId="414" applyNumberFormat="1" applyFont="1" applyBorder="1" applyAlignment="1">
      <alignment horizontal="center"/>
    </xf>
    <xf numFmtId="173" fontId="263" fillId="35" borderId="0" xfId="414" applyNumberFormat="1" applyFont="1" applyFill="1" applyAlignment="1">
      <alignment horizontal="center" vertical="center"/>
    </xf>
    <xf numFmtId="166" fontId="153" fillId="55" borderId="51" xfId="271" applyNumberFormat="1" applyFont="1" applyFill="1" applyBorder="1" applyAlignment="1">
      <alignment vertical="center"/>
    </xf>
    <xf numFmtId="0" fontId="1" fillId="65" borderId="17" xfId="0" applyFont="1" applyFill="1" applyBorder="1" applyAlignment="1">
      <alignment horizontal="center" vertical="center"/>
    </xf>
    <xf numFmtId="2" fontId="39" fillId="65" borderId="0" xfId="0" applyNumberFormat="1" applyFont="1" applyFill="1" applyBorder="1" applyAlignment="1">
      <alignment horizontal="center" vertical="center"/>
    </xf>
    <xf numFmtId="0" fontId="40" fillId="65" borderId="17" xfId="0" applyFont="1" applyFill="1" applyBorder="1" applyAlignment="1">
      <alignment horizontal="center" vertical="center"/>
    </xf>
    <xf numFmtId="0" fontId="40" fillId="65" borderId="17" xfId="0" applyFont="1" applyFill="1" applyBorder="1" applyAlignment="1">
      <alignment vertical="center"/>
    </xf>
    <xf numFmtId="2" fontId="62" fillId="0" borderId="49" xfId="428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vertical="center"/>
    </xf>
    <xf numFmtId="10" fontId="99" fillId="0" borderId="0" xfId="458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252" fillId="0" borderId="0" xfId="0" applyFont="1"/>
    <xf numFmtId="0" fontId="266" fillId="0" borderId="0" xfId="0" applyFont="1" applyFill="1"/>
    <xf numFmtId="0" fontId="104" fillId="0" borderId="0" xfId="0" applyFont="1" applyFill="1"/>
    <xf numFmtId="0" fontId="266" fillId="85" borderId="0" xfId="0" applyFont="1" applyFill="1"/>
    <xf numFmtId="0" fontId="107" fillId="0" borderId="0" xfId="0" applyFont="1" applyFill="1"/>
    <xf numFmtId="0" fontId="108" fillId="0" borderId="0" xfId="0" applyFont="1" applyFill="1"/>
    <xf numFmtId="0" fontId="106" fillId="0" borderId="0" xfId="0" applyFont="1" applyFill="1"/>
    <xf numFmtId="0" fontId="252" fillId="0" borderId="0" xfId="0" applyFont="1" applyAlignment="1">
      <alignment horizontal="center"/>
    </xf>
    <xf numFmtId="0" fontId="252" fillId="31" borderId="0" xfId="0" applyFont="1" applyFill="1" applyAlignment="1">
      <alignment horizontal="center"/>
    </xf>
    <xf numFmtId="0" fontId="267" fillId="0" borderId="0" xfId="0" applyFont="1"/>
    <xf numFmtId="0" fontId="267" fillId="0" borderId="0" xfId="0" applyFont="1" applyAlignment="1">
      <alignment horizontal="center"/>
    </xf>
    <xf numFmtId="0" fontId="267" fillId="31" borderId="0" xfId="0" applyFont="1" applyFill="1" applyAlignment="1">
      <alignment horizontal="center"/>
    </xf>
    <xf numFmtId="0" fontId="99" fillId="0" borderId="13" xfId="0" applyFont="1" applyFill="1" applyBorder="1" applyAlignment="1">
      <alignment vertical="center"/>
    </xf>
    <xf numFmtId="0" fontId="100" fillId="0" borderId="0" xfId="0" applyFont="1" applyFill="1"/>
    <xf numFmtId="0" fontId="252" fillId="0" borderId="0" xfId="0" applyFont="1" applyFill="1"/>
    <xf numFmtId="0" fontId="267" fillId="0" borderId="0" xfId="0" applyFont="1" applyFill="1"/>
    <xf numFmtId="0" fontId="267" fillId="0" borderId="0" xfId="0" applyFont="1" applyFill="1" applyBorder="1"/>
    <xf numFmtId="0" fontId="252" fillId="0" borderId="0" xfId="0" applyFont="1" applyFill="1" applyAlignment="1">
      <alignment horizontal="center"/>
    </xf>
    <xf numFmtId="0" fontId="267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61" fillId="0" borderId="0" xfId="0" applyFont="1" applyBorder="1"/>
    <xf numFmtId="165" fontId="54" fillId="83" borderId="31" xfId="430" applyNumberFormat="1" applyFont="1" applyFill="1" applyBorder="1" applyAlignment="1">
      <alignment horizontal="center" vertical="center"/>
    </xf>
    <xf numFmtId="0" fontId="99" fillId="55" borderId="1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left" vertical="center"/>
    </xf>
    <xf numFmtId="0" fontId="99" fillId="0" borderId="0" xfId="0" applyFont="1" applyFill="1" applyBorder="1" applyAlignment="1">
      <alignment horizontal="center" vertical="center"/>
    </xf>
    <xf numFmtId="0" fontId="266" fillId="0" borderId="0" xfId="0" applyFont="1" applyFill="1" applyBorder="1" applyAlignment="1">
      <alignment horizontal="left"/>
    </xf>
    <xf numFmtId="0" fontId="266" fillId="0" borderId="0" xfId="0" applyFont="1" applyFill="1" applyBorder="1"/>
    <xf numFmtId="173" fontId="83" fillId="44" borderId="41" xfId="430" applyNumberFormat="1" applyFont="1" applyFill="1" applyBorder="1" applyAlignment="1">
      <alignment vertical="center"/>
    </xf>
    <xf numFmtId="173" fontId="83" fillId="44" borderId="52" xfId="430" applyNumberFormat="1" applyFont="1" applyFill="1" applyBorder="1" applyAlignment="1">
      <alignment vertical="center"/>
    </xf>
    <xf numFmtId="173" fontId="83" fillId="44" borderId="48" xfId="430" applyNumberFormat="1" applyFont="1" applyFill="1" applyBorder="1" applyAlignment="1">
      <alignment vertical="center"/>
    </xf>
    <xf numFmtId="165" fontId="99" fillId="45" borderId="10" xfId="271" applyNumberFormat="1" applyFont="1" applyFill="1" applyBorder="1" applyAlignment="1">
      <alignment horizontal="center" vertical="center"/>
    </xf>
    <xf numFmtId="187" fontId="263" fillId="35" borderId="0" xfId="414" applyNumberFormat="1" applyFont="1" applyFill="1" applyAlignment="1">
      <alignment horizontal="center" vertical="center"/>
    </xf>
    <xf numFmtId="0" fontId="99" fillId="48" borderId="10" xfId="0" applyFont="1" applyFill="1" applyBorder="1" applyAlignment="1">
      <alignment vertical="center"/>
    </xf>
    <xf numFmtId="2" fontId="99" fillId="0" borderId="0" xfId="0" applyNumberFormat="1" applyFont="1"/>
    <xf numFmtId="0" fontId="2" fillId="0" borderId="0" xfId="430" applyNumberFormat="1" applyFont="1" applyFill="1" applyBorder="1" applyAlignment="1">
      <alignment horizontal="center" vertical="center"/>
    </xf>
    <xf numFmtId="0" fontId="8" fillId="0" borderId="0" xfId="430" applyNumberFormat="1" applyFont="1" applyFill="1" applyBorder="1" applyAlignment="1">
      <alignment horizontal="center" vertical="center"/>
    </xf>
    <xf numFmtId="1" fontId="118" fillId="0" borderId="0" xfId="0" applyNumberFormat="1" applyFont="1" applyFill="1" applyBorder="1" applyAlignment="1">
      <alignment horizontal="center" vertical="center"/>
    </xf>
    <xf numFmtId="1" fontId="117" fillId="0" borderId="0" xfId="0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 vertical="center"/>
    </xf>
    <xf numFmtId="20" fontId="54" fillId="0" borderId="0" xfId="430" applyNumberFormat="1" applyFont="1" applyFill="1" applyBorder="1" applyAlignment="1">
      <alignment horizontal="center" vertical="center"/>
    </xf>
    <xf numFmtId="1" fontId="8" fillId="0" borderId="0" xfId="430" applyNumberFormat="1" applyFont="1" applyFill="1" applyBorder="1" applyAlignment="1">
      <alignment horizontal="center" vertical="center"/>
    </xf>
    <xf numFmtId="164" fontId="9" fillId="0" borderId="0" xfId="428" applyNumberFormat="1" applyFont="1"/>
    <xf numFmtId="0" fontId="134" fillId="70" borderId="10" xfId="0" applyFont="1" applyFill="1" applyBorder="1" applyAlignment="1">
      <alignment horizontal="left" vertical="center"/>
    </xf>
    <xf numFmtId="1" fontId="244" fillId="64" borderId="28" xfId="0" applyNumberFormat="1" applyFont="1" applyFill="1" applyBorder="1" applyAlignment="1" applyProtection="1">
      <alignment horizontal="center" vertical="center"/>
      <protection locked="0"/>
    </xf>
    <xf numFmtId="1" fontId="244" fillId="64" borderId="25" xfId="0" applyNumberFormat="1" applyFont="1" applyFill="1" applyBorder="1" applyAlignment="1" applyProtection="1">
      <alignment horizontal="center" vertical="center"/>
      <protection locked="0"/>
    </xf>
    <xf numFmtId="1" fontId="244" fillId="86" borderId="28" xfId="0" applyNumberFormat="1" applyFont="1" applyFill="1" applyBorder="1" applyAlignment="1" applyProtection="1">
      <alignment horizontal="center" vertical="center"/>
      <protection locked="0"/>
    </xf>
    <xf numFmtId="1" fontId="244" fillId="86" borderId="25" xfId="0" applyNumberFormat="1" applyFont="1" applyFill="1" applyBorder="1" applyAlignment="1" applyProtection="1">
      <alignment horizontal="center" vertical="center"/>
      <protection locked="0"/>
    </xf>
    <xf numFmtId="1" fontId="244" fillId="87" borderId="28" xfId="0" applyNumberFormat="1" applyFont="1" applyFill="1" applyBorder="1" applyAlignment="1">
      <alignment horizontal="center" vertical="center"/>
    </xf>
    <xf numFmtId="1" fontId="244" fillId="87" borderId="25" xfId="0" applyNumberFormat="1" applyFont="1" applyFill="1" applyBorder="1" applyAlignment="1">
      <alignment horizontal="center" vertical="center"/>
    </xf>
    <xf numFmtId="178" fontId="61" fillId="0" borderId="0" xfId="436" applyNumberFormat="1" applyFont="1" applyFill="1" applyBorder="1" applyAlignment="1">
      <alignment horizontal="right" vertical="center"/>
    </xf>
    <xf numFmtId="188" fontId="61" fillId="0" borderId="0" xfId="436" applyNumberFormat="1" applyFont="1" applyFill="1" applyBorder="1" applyAlignment="1">
      <alignment horizontal="right" vertical="center"/>
    </xf>
    <xf numFmtId="178" fontId="61" fillId="0" borderId="168" xfId="436" applyNumberFormat="1" applyFont="1" applyFill="1" applyBorder="1" applyAlignment="1">
      <alignment horizontal="right" vertical="center"/>
    </xf>
    <xf numFmtId="1" fontId="105" fillId="0" borderId="0" xfId="0" applyNumberFormat="1" applyFont="1" applyAlignment="1">
      <alignment horizontal="center"/>
    </xf>
    <xf numFmtId="178" fontId="99" fillId="34" borderId="10" xfId="0" applyNumberFormat="1" applyFont="1" applyFill="1" applyBorder="1" applyAlignment="1">
      <alignment vertical="center"/>
    </xf>
    <xf numFmtId="0" fontId="62" fillId="0" borderId="189" xfId="436" applyFont="1" applyFill="1" applyBorder="1" applyAlignment="1">
      <alignment horizontal="left" vertical="center"/>
    </xf>
    <xf numFmtId="178" fontId="61" fillId="0" borderId="189" xfId="428" applyNumberFormat="1" applyFont="1" applyFill="1" applyBorder="1" applyAlignment="1">
      <alignment horizontal="right" vertical="center"/>
    </xf>
    <xf numFmtId="178" fontId="62" fillId="0" borderId="189" xfId="0" applyNumberFormat="1" applyFont="1" applyFill="1" applyBorder="1" applyAlignment="1">
      <alignment vertical="center"/>
    </xf>
    <xf numFmtId="178" fontId="62" fillId="0" borderId="313" xfId="0" applyNumberFormat="1" applyFont="1" applyFill="1" applyBorder="1" applyAlignment="1">
      <alignment vertical="center"/>
    </xf>
    <xf numFmtId="0" fontId="142" fillId="31" borderId="15" xfId="504" applyFont="1" applyFill="1" applyBorder="1" applyAlignment="1">
      <alignment horizontal="center" vertical="center"/>
    </xf>
    <xf numFmtId="0" fontId="142" fillId="0" borderId="15" xfId="504" applyFont="1" applyBorder="1" applyAlignment="1">
      <alignment horizontal="center" vertical="center"/>
    </xf>
    <xf numFmtId="0" fontId="142" fillId="0" borderId="43" xfId="504" applyFont="1" applyBorder="1" applyAlignment="1">
      <alignment horizontal="center" vertical="center"/>
    </xf>
    <xf numFmtId="20" fontId="18" fillId="0" borderId="15" xfId="433" applyNumberFormat="1" applyFont="1" applyBorder="1" applyAlignment="1">
      <alignment horizontal="center"/>
    </xf>
    <xf numFmtId="1" fontId="17" fillId="0" borderId="10" xfId="435" applyNumberFormat="1" applyFont="1" applyFill="1" applyBorder="1" applyAlignment="1" applyProtection="1">
      <alignment horizontal="center"/>
      <protection locked="0"/>
    </xf>
    <xf numFmtId="0" fontId="268" fillId="34" borderId="10" xfId="0" applyFont="1" applyFill="1" applyBorder="1" applyAlignment="1">
      <alignment horizontal="center"/>
    </xf>
    <xf numFmtId="0" fontId="268" fillId="34" borderId="10" xfId="0" applyFont="1" applyFill="1" applyBorder="1"/>
    <xf numFmtId="20" fontId="269" fillId="34" borderId="10" xfId="0" applyNumberFormat="1" applyFont="1" applyFill="1" applyBorder="1" applyAlignment="1">
      <alignment horizontal="center"/>
    </xf>
    <xf numFmtId="0" fontId="270" fillId="72" borderId="10" xfId="0" applyFont="1" applyFill="1" applyBorder="1" applyAlignment="1">
      <alignment horizontal="center"/>
    </xf>
    <xf numFmtId="0" fontId="10" fillId="72" borderId="10" xfId="0" quotePrefix="1" applyNumberFormat="1" applyFont="1" applyFill="1" applyBorder="1" applyAlignment="1">
      <alignment vertical="center"/>
    </xf>
    <xf numFmtId="1" fontId="268" fillId="72" borderId="10" xfId="0" applyNumberFormat="1" applyFont="1" applyFill="1" applyBorder="1" applyAlignment="1">
      <alignment horizontal="center"/>
    </xf>
    <xf numFmtId="1" fontId="271" fillId="72" borderId="10" xfId="0" applyNumberFormat="1" applyFont="1" applyFill="1" applyBorder="1" applyAlignment="1">
      <alignment horizontal="center"/>
    </xf>
    <xf numFmtId="0" fontId="10" fillId="72" borderId="10" xfId="0" applyNumberFormat="1" applyFont="1" applyFill="1" applyBorder="1" applyAlignment="1">
      <alignment vertical="center"/>
    </xf>
    <xf numFmtId="165" fontId="2" fillId="59" borderId="10" xfId="428" applyNumberFormat="1" applyFont="1" applyFill="1" applyBorder="1" applyAlignment="1">
      <alignment horizontal="center" vertical="center"/>
    </xf>
    <xf numFmtId="165" fontId="2" fillId="48" borderId="10" xfId="428" applyNumberFormat="1" applyFont="1" applyFill="1" applyBorder="1" applyAlignment="1">
      <alignment horizontal="center" vertical="center"/>
    </xf>
    <xf numFmtId="165" fontId="2" fillId="28" borderId="10" xfId="428" applyNumberFormat="1" applyFont="1" applyFill="1" applyBorder="1" applyAlignment="1">
      <alignment horizontal="center"/>
    </xf>
    <xf numFmtId="165" fontId="61" fillId="0" borderId="33" xfId="434" applyNumberFormat="1" applyFont="1" applyFill="1" applyBorder="1" applyAlignment="1">
      <alignment horizontal="right" vertical="center"/>
    </xf>
    <xf numFmtId="165" fontId="61" fillId="0" borderId="54" xfId="434" applyNumberFormat="1" applyFont="1" applyFill="1" applyBorder="1" applyAlignment="1">
      <alignment horizontal="center" vertical="center"/>
    </xf>
    <xf numFmtId="165" fontId="142" fillId="0" borderId="54" xfId="434" applyNumberFormat="1" applyFont="1" applyFill="1" applyBorder="1" applyAlignment="1">
      <alignment horizontal="right" vertical="center"/>
    </xf>
    <xf numFmtId="165" fontId="13" fillId="0" borderId="0" xfId="435" applyNumberFormat="1" applyFont="1" applyAlignment="1">
      <alignment horizontal="center"/>
    </xf>
    <xf numFmtId="165" fontId="95" fillId="0" borderId="76" xfId="428" applyNumberFormat="1" applyFont="1" applyFill="1" applyBorder="1" applyAlignment="1">
      <alignment horizontal="center" vertical="center"/>
    </xf>
    <xf numFmtId="165" fontId="8" fillId="0" borderId="40" xfId="428" applyNumberFormat="1" applyFont="1" applyFill="1" applyBorder="1" applyAlignment="1">
      <alignment horizontal="center" vertical="center"/>
    </xf>
    <xf numFmtId="165" fontId="8" fillId="0" borderId="76" xfId="428" applyNumberFormat="1" applyFont="1" applyFill="1" applyBorder="1" applyAlignment="1">
      <alignment horizontal="center" vertical="center"/>
    </xf>
    <xf numFmtId="165" fontId="62" fillId="0" borderId="282" xfId="428" applyNumberFormat="1" applyFont="1" applyFill="1" applyBorder="1" applyAlignment="1">
      <alignment horizontal="right" vertical="center"/>
    </xf>
    <xf numFmtId="165" fontId="62" fillId="0" borderId="144" xfId="428" applyNumberFormat="1" applyFont="1" applyFill="1" applyBorder="1" applyAlignment="1">
      <alignment horizontal="center" vertical="center"/>
    </xf>
    <xf numFmtId="165" fontId="62" fillId="32" borderId="39" xfId="429" applyNumberFormat="1" applyFont="1" applyFill="1" applyBorder="1" applyAlignment="1">
      <alignment horizontal="center" vertical="center"/>
    </xf>
    <xf numFmtId="165" fontId="13" fillId="0" borderId="0" xfId="435" applyNumberFormat="1" applyFont="1" applyBorder="1" applyAlignment="1">
      <alignment horizontal="center"/>
    </xf>
    <xf numFmtId="0" fontId="134" fillId="0" borderId="0" xfId="0" applyFont="1" applyFill="1" applyAlignment="1">
      <alignment horizontal="center"/>
    </xf>
    <xf numFmtId="0" fontId="134" fillId="0" borderId="0" xfId="0" applyFont="1" applyAlignment="1">
      <alignment horizontal="center"/>
    </xf>
    <xf numFmtId="166" fontId="272" fillId="75" borderId="88" xfId="271" applyNumberFormat="1" applyFont="1" applyFill="1" applyBorder="1" applyAlignment="1">
      <alignment horizontal="center" vertical="center"/>
    </xf>
    <xf numFmtId="0" fontId="273" fillId="0" borderId="0" xfId="436" applyFont="1" applyFill="1" applyBorder="1">
      <alignment vertical="center"/>
    </xf>
    <xf numFmtId="0" fontId="274" fillId="0" borderId="0" xfId="436" applyFont="1" applyFill="1" applyBorder="1">
      <alignment vertical="center"/>
    </xf>
    <xf numFmtId="0" fontId="170" fillId="0" borderId="0" xfId="505" applyFont="1" applyBorder="1"/>
    <xf numFmtId="0" fontId="275" fillId="0" borderId="0" xfId="505"/>
    <xf numFmtId="0" fontId="208" fillId="0" borderId="0" xfId="505" applyFont="1" applyFill="1" applyAlignment="1">
      <alignment horizontal="center" vertical="center"/>
    </xf>
    <xf numFmtId="15" fontId="208" fillId="0" borderId="0" xfId="505" applyNumberFormat="1" applyFont="1" applyFill="1" applyAlignment="1">
      <alignment horizontal="center" vertical="center"/>
    </xf>
    <xf numFmtId="0" fontId="8" fillId="61" borderId="23" xfId="505" applyFont="1" applyFill="1" applyBorder="1" applyAlignment="1">
      <alignment horizontal="center" vertical="center"/>
    </xf>
    <xf numFmtId="0" fontId="8" fillId="61" borderId="10" xfId="505" applyFont="1" applyFill="1" applyBorder="1" applyAlignment="1">
      <alignment horizontal="center" vertical="center"/>
    </xf>
    <xf numFmtId="0" fontId="8" fillId="61" borderId="14" xfId="505" applyFont="1" applyFill="1" applyBorder="1" applyAlignment="1">
      <alignment horizontal="center" vertical="center"/>
    </xf>
    <xf numFmtId="0" fontId="9" fillId="61" borderId="23" xfId="505" applyFont="1" applyFill="1" applyBorder="1" applyAlignment="1">
      <alignment horizontal="center" vertical="center"/>
    </xf>
    <xf numFmtId="0" fontId="9" fillId="61" borderId="42" xfId="505" applyFont="1" applyFill="1" applyBorder="1" applyAlignment="1">
      <alignment horizontal="center" vertical="center"/>
    </xf>
    <xf numFmtId="0" fontId="275" fillId="61" borderId="31" xfId="505" applyFill="1" applyBorder="1" applyAlignment="1">
      <alignment horizontal="center" vertical="center"/>
    </xf>
    <xf numFmtId="0" fontId="7" fillId="61" borderId="17" xfId="505" applyFont="1" applyFill="1" applyBorder="1" applyAlignment="1">
      <alignment horizontal="center" vertical="center"/>
    </xf>
    <xf numFmtId="0" fontId="7" fillId="61" borderId="22" xfId="505" applyFont="1" applyFill="1" applyBorder="1" applyAlignment="1">
      <alignment horizontal="center" vertical="center"/>
    </xf>
    <xf numFmtId="0" fontId="275" fillId="61" borderId="18" xfId="505" applyFill="1" applyBorder="1" applyAlignment="1">
      <alignment horizontal="center" vertical="center"/>
    </xf>
    <xf numFmtId="0" fontId="275" fillId="61" borderId="156" xfId="505" applyFill="1" applyBorder="1" applyAlignment="1">
      <alignment horizontal="left" vertical="center"/>
    </xf>
    <xf numFmtId="1" fontId="7" fillId="0" borderId="10" xfId="436" applyNumberFormat="1" applyFont="1" applyFill="1" applyBorder="1" applyAlignment="1">
      <alignment horizontal="center" vertical="center"/>
    </xf>
    <xf numFmtId="1" fontId="7" fillId="0" borderId="10" xfId="505" applyNumberFormat="1" applyFont="1" applyBorder="1" applyAlignment="1">
      <alignment horizontal="center" vertical="center"/>
    </xf>
    <xf numFmtId="1" fontId="61" fillId="0" borderId="10" xfId="428" quotePrefix="1" applyNumberFormat="1" applyFont="1" applyBorder="1" applyAlignment="1">
      <alignment horizontal="center" vertical="center"/>
    </xf>
    <xf numFmtId="9" fontId="275" fillId="0" borderId="154" xfId="505" applyNumberFormat="1" applyBorder="1" applyAlignment="1">
      <alignment horizontal="center" vertical="center"/>
    </xf>
    <xf numFmtId="0" fontId="275" fillId="0" borderId="42" xfId="505" applyBorder="1"/>
    <xf numFmtId="0" fontId="275" fillId="61" borderId="157" xfId="505" applyFill="1" applyBorder="1" applyAlignment="1">
      <alignment horizontal="left" vertical="center"/>
    </xf>
    <xf numFmtId="0" fontId="275" fillId="0" borderId="19" xfId="505" applyBorder="1"/>
    <xf numFmtId="0" fontId="7" fillId="61" borderId="157" xfId="505" applyFont="1" applyFill="1" applyBorder="1" applyAlignment="1">
      <alignment horizontal="left" vertical="center"/>
    </xf>
    <xf numFmtId="0" fontId="275" fillId="61" borderId="332" xfId="505" applyFill="1" applyBorder="1" applyAlignment="1">
      <alignment horizontal="left" vertical="center"/>
    </xf>
    <xf numFmtId="9" fontId="275" fillId="0" borderId="10" xfId="505" applyNumberFormat="1" applyBorder="1" applyAlignment="1">
      <alignment horizontal="center" vertical="center"/>
    </xf>
    <xf numFmtId="0" fontId="275" fillId="0" borderId="18" xfId="505" applyBorder="1"/>
    <xf numFmtId="0" fontId="9" fillId="61" borderId="31" xfId="505" applyFont="1" applyFill="1" applyBorder="1" applyAlignment="1">
      <alignment horizontal="center" vertical="center"/>
    </xf>
    <xf numFmtId="1" fontId="9" fillId="61" borderId="10" xfId="436" applyNumberFormat="1" applyFont="1" applyFill="1" applyBorder="1" applyAlignment="1">
      <alignment horizontal="center" vertical="center"/>
    </xf>
    <xf numFmtId="10" fontId="9" fillId="61" borderId="31" xfId="505" applyNumberFormat="1" applyFont="1" applyFill="1" applyBorder="1" applyAlignment="1">
      <alignment horizontal="center" vertical="center"/>
    </xf>
    <xf numFmtId="0" fontId="9" fillId="61" borderId="18" xfId="505" applyFont="1" applyFill="1" applyBorder="1"/>
    <xf numFmtId="0" fontId="154" fillId="0" borderId="46" xfId="499" applyFont="1" applyBorder="1" applyAlignment="1">
      <alignment vertical="center"/>
    </xf>
    <xf numFmtId="0" fontId="61" fillId="0" borderId="0" xfId="436" applyFont="1" applyFill="1" applyBorder="1" applyAlignment="1" applyProtection="1">
      <alignment horizontal="left" vertical="center"/>
      <protection locked="0"/>
    </xf>
    <xf numFmtId="1" fontId="61" fillId="0" borderId="0" xfId="428" applyNumberFormat="1" applyFont="1" applyFill="1" applyBorder="1" applyAlignment="1">
      <alignment horizontal="left" vertical="center"/>
    </xf>
    <xf numFmtId="1" fontId="61" fillId="0" borderId="131" xfId="428" applyNumberFormat="1" applyFont="1" applyBorder="1" applyAlignment="1">
      <alignment horizontal="left" vertical="center"/>
    </xf>
    <xf numFmtId="0" fontId="62" fillId="0" borderId="0" xfId="428" applyFont="1" applyFill="1" applyBorder="1" applyAlignment="1">
      <alignment horizontal="left" vertical="center"/>
    </xf>
    <xf numFmtId="1" fontId="61" fillId="31" borderId="30" xfId="430" applyNumberFormat="1" applyFont="1" applyFill="1" applyBorder="1" applyAlignment="1">
      <alignment horizontal="left" vertical="center"/>
    </xf>
    <xf numFmtId="1" fontId="61" fillId="0" borderId="0" xfId="428" applyNumberFormat="1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173" fontId="13" fillId="0" borderId="10" xfId="435" applyNumberFormat="1" applyFont="1" applyFill="1" applyBorder="1" applyAlignment="1" applyProtection="1">
      <alignment horizontal="center"/>
    </xf>
    <xf numFmtId="165" fontId="276" fillId="44" borderId="88" xfId="430" quotePrefix="1" applyNumberFormat="1" applyFont="1" applyFill="1" applyBorder="1" applyAlignment="1">
      <alignment horizontal="center" vertical="center"/>
    </xf>
    <xf numFmtId="1" fontId="276" fillId="44" borderId="66" xfId="430" applyNumberFormat="1" applyFont="1" applyFill="1" applyBorder="1" applyAlignment="1">
      <alignment horizontal="center" vertical="center"/>
    </xf>
    <xf numFmtId="1" fontId="276" fillId="44" borderId="205" xfId="430" applyNumberFormat="1" applyFont="1" applyFill="1" applyBorder="1" applyAlignment="1">
      <alignment horizontal="center" vertical="center"/>
    </xf>
    <xf numFmtId="1" fontId="276" fillId="44" borderId="67" xfId="430" applyNumberFormat="1" applyFont="1" applyFill="1" applyBorder="1" applyAlignment="1">
      <alignment horizontal="center" vertical="center"/>
    </xf>
    <xf numFmtId="168" fontId="277" fillId="0" borderId="0" xfId="414" applyNumberFormat="1" applyFont="1"/>
    <xf numFmtId="0" fontId="278" fillId="24" borderId="105" xfId="0" applyNumberFormat="1" applyFont="1" applyFill="1" applyBorder="1" applyAlignment="1">
      <alignment horizontal="center" vertical="center" wrapText="1"/>
    </xf>
    <xf numFmtId="173" fontId="278" fillId="30" borderId="101" xfId="0" applyNumberFormat="1" applyFont="1" applyFill="1" applyBorder="1" applyAlignment="1">
      <alignment horizontal="center" vertical="center" wrapText="1"/>
    </xf>
    <xf numFmtId="173" fontId="118" fillId="50" borderId="101" xfId="0" applyNumberFormat="1" applyFont="1" applyFill="1" applyBorder="1" applyAlignment="1">
      <alignment horizontal="center" vertical="center" wrapText="1"/>
    </xf>
    <xf numFmtId="173" fontId="278" fillId="77" borderId="101" xfId="0" applyNumberFormat="1" applyFont="1" applyFill="1" applyBorder="1" applyAlignment="1">
      <alignment horizontal="center" vertical="center" wrapText="1"/>
    </xf>
    <xf numFmtId="0" fontId="136" fillId="0" borderId="0" xfId="0" applyFont="1"/>
    <xf numFmtId="20" fontId="279" fillId="97" borderId="73" xfId="0" quotePrefix="1" applyNumberFormat="1" applyFont="1" applyFill="1" applyBorder="1" applyAlignment="1">
      <alignment horizontal="center" vertical="center"/>
    </xf>
    <xf numFmtId="1" fontId="105" fillId="0" borderId="0" xfId="0" applyNumberFormat="1" applyFont="1" applyFill="1"/>
    <xf numFmtId="0" fontId="105" fillId="0" borderId="0" xfId="0" applyFont="1" applyFill="1"/>
    <xf numFmtId="1" fontId="105" fillId="0" borderId="0" xfId="0" applyNumberFormat="1" applyFont="1"/>
    <xf numFmtId="20" fontId="279" fillId="97" borderId="12" xfId="0" quotePrefix="1" applyNumberFormat="1" applyFont="1" applyFill="1" applyBorder="1" applyAlignment="1">
      <alignment horizontal="center" vertical="center"/>
    </xf>
    <xf numFmtId="20" fontId="279" fillId="97" borderId="12" xfId="0" applyNumberFormat="1" applyFont="1" applyFill="1" applyBorder="1" applyAlignment="1">
      <alignment horizontal="center" vertical="center"/>
    </xf>
    <xf numFmtId="20" fontId="279" fillId="79" borderId="12" xfId="0" applyNumberFormat="1" applyFont="1" applyFill="1" applyBorder="1" applyAlignment="1">
      <alignment horizontal="center" vertical="center"/>
    </xf>
    <xf numFmtId="1" fontId="280" fillId="0" borderId="0" xfId="0" applyNumberFormat="1" applyFont="1" applyFill="1" applyBorder="1" applyAlignment="1" applyProtection="1">
      <alignment horizontal="center" vertical="center"/>
      <protection locked="0"/>
    </xf>
    <xf numFmtId="0" fontId="105" fillId="0" borderId="0" xfId="0" applyFont="1" applyFill="1" applyBorder="1"/>
    <xf numFmtId="1" fontId="281" fillId="0" borderId="0" xfId="0" applyNumberFormat="1" applyFont="1" applyFill="1" applyBorder="1" applyAlignment="1" applyProtection="1">
      <alignment horizontal="center" vertical="center"/>
      <protection locked="0"/>
    </xf>
    <xf numFmtId="20" fontId="279" fillId="26" borderId="12" xfId="0" applyNumberFormat="1" applyFont="1" applyFill="1" applyBorder="1" applyAlignment="1">
      <alignment horizontal="center" vertical="center"/>
    </xf>
    <xf numFmtId="20" fontId="279" fillId="26" borderId="72" xfId="0" applyNumberFormat="1" applyFont="1" applyFill="1" applyBorder="1" applyAlignment="1">
      <alignment horizontal="center" vertical="center"/>
    </xf>
    <xf numFmtId="20" fontId="279" fillId="49" borderId="12" xfId="0" applyNumberFormat="1" applyFont="1" applyFill="1" applyBorder="1" applyAlignment="1">
      <alignment horizontal="center" vertical="center"/>
    </xf>
    <xf numFmtId="20" fontId="279" fillId="49" borderId="86" xfId="0" quotePrefix="1" applyNumberFormat="1" applyFont="1" applyFill="1" applyBorder="1" applyAlignment="1">
      <alignment horizontal="center" vertical="center"/>
    </xf>
    <xf numFmtId="1" fontId="10" fillId="45" borderId="77" xfId="430" applyNumberFormat="1" applyFont="1" applyFill="1" applyBorder="1" applyAlignment="1">
      <alignment horizontal="center" vertical="center"/>
    </xf>
    <xf numFmtId="165" fontId="10" fillId="34" borderId="78" xfId="430" applyNumberFormat="1" applyFont="1" applyFill="1" applyBorder="1" applyAlignment="1">
      <alignment horizontal="center" vertical="center"/>
    </xf>
    <xf numFmtId="166" fontId="153" fillId="55" borderId="46" xfId="271" applyNumberFormat="1" applyFont="1" applyFill="1" applyBorder="1" applyAlignment="1">
      <alignment horizontal="center" vertical="center"/>
    </xf>
    <xf numFmtId="0" fontId="285" fillId="0" borderId="0" xfId="0" applyFont="1" applyBorder="1" applyAlignment="1">
      <alignment vertical="center"/>
    </xf>
    <xf numFmtId="0" fontId="62" fillId="0" borderId="38" xfId="0" applyNumberFormat="1" applyFont="1" applyFill="1" applyBorder="1" applyAlignment="1">
      <alignment horizontal="center" vertical="center"/>
    </xf>
    <xf numFmtId="1" fontId="287" fillId="53" borderId="88" xfId="0" applyNumberFormat="1" applyFont="1" applyFill="1" applyBorder="1" applyAlignment="1" applyProtection="1">
      <alignment horizontal="center" vertical="center"/>
      <protection locked="0"/>
    </xf>
    <xf numFmtId="1" fontId="287" fillId="53" borderId="66" xfId="0" applyNumberFormat="1" applyFont="1" applyFill="1" applyBorder="1" applyAlignment="1" applyProtection="1">
      <alignment horizontal="center" vertical="center"/>
      <protection locked="0"/>
    </xf>
    <xf numFmtId="173" fontId="129" fillId="98" borderId="101" xfId="0" applyNumberFormat="1" applyFont="1" applyFill="1" applyBorder="1" applyAlignment="1">
      <alignment horizontal="center" vertical="center" wrapText="1"/>
    </xf>
    <xf numFmtId="173" fontId="288" fillId="78" borderId="101" xfId="0" applyNumberFormat="1" applyFont="1" applyFill="1" applyBorder="1" applyAlignment="1">
      <alignment horizontal="center" vertical="center" wrapText="1"/>
    </xf>
    <xf numFmtId="0" fontId="289" fillId="0" borderId="0" xfId="0" applyFont="1" applyAlignment="1">
      <alignment horizontal="center" vertical="center"/>
    </xf>
    <xf numFmtId="1" fontId="283" fillId="70" borderId="25" xfId="0" applyNumberFormat="1" applyFont="1" applyFill="1" applyBorder="1" applyAlignment="1" applyProtection="1">
      <alignment horizontal="center" vertical="center"/>
      <protection locked="0"/>
    </xf>
    <xf numFmtId="166" fontId="291" fillId="35" borderId="66" xfId="271" applyNumberFormat="1" applyFont="1" applyFill="1" applyBorder="1" applyAlignment="1">
      <alignment horizontal="center" vertical="center"/>
    </xf>
    <xf numFmtId="166" fontId="134" fillId="0" borderId="0" xfId="271" applyNumberFormat="1" applyFont="1" applyFill="1" applyBorder="1" applyAlignment="1">
      <alignment horizontal="center" vertical="center"/>
    </xf>
    <xf numFmtId="173" fontId="136" fillId="0" borderId="0" xfId="0" applyNumberFormat="1" applyFont="1" applyFill="1" applyBorder="1" applyAlignment="1">
      <alignment horizontal="center"/>
    </xf>
    <xf numFmtId="1" fontId="107" fillId="31" borderId="119" xfId="428" applyNumberFormat="1" applyFont="1" applyFill="1" applyBorder="1" applyAlignment="1" applyProtection="1">
      <alignment horizontal="center" vertical="center"/>
      <protection locked="0"/>
    </xf>
    <xf numFmtId="1" fontId="290" fillId="73" borderId="71" xfId="0" applyNumberFormat="1" applyFont="1" applyFill="1" applyBorder="1" applyAlignment="1" applyProtection="1">
      <alignment horizontal="center" vertical="center"/>
      <protection locked="0"/>
    </xf>
    <xf numFmtId="1" fontId="290" fillId="73" borderId="25" xfId="0" applyNumberFormat="1" applyFont="1" applyFill="1" applyBorder="1" applyAlignment="1" applyProtection="1">
      <alignment horizontal="center" vertical="center"/>
      <protection locked="0"/>
    </xf>
    <xf numFmtId="1" fontId="290" fillId="73" borderId="25" xfId="0" applyNumberFormat="1" applyFont="1" applyFill="1" applyBorder="1" applyAlignment="1">
      <alignment horizontal="center" vertical="center"/>
    </xf>
    <xf numFmtId="1" fontId="290" fillId="86" borderId="25" xfId="0" applyNumberFormat="1" applyFont="1" applyFill="1" applyBorder="1" applyAlignment="1" applyProtection="1">
      <alignment horizontal="center" vertical="center"/>
      <protection locked="0"/>
    </xf>
    <xf numFmtId="1" fontId="290" fillId="71" borderId="25" xfId="0" applyNumberFormat="1" applyFont="1" applyFill="1" applyBorder="1" applyAlignment="1">
      <alignment horizontal="center" vertical="center"/>
    </xf>
    <xf numFmtId="1" fontId="290" fillId="87" borderId="25" xfId="0" applyNumberFormat="1" applyFont="1" applyFill="1" applyBorder="1" applyAlignment="1">
      <alignment horizontal="center" vertical="center"/>
    </xf>
    <xf numFmtId="1" fontId="290" fillId="73" borderId="180" xfId="0" applyNumberFormat="1" applyFont="1" applyFill="1" applyBorder="1" applyAlignment="1">
      <alignment horizontal="center" vertical="center"/>
    </xf>
    <xf numFmtId="1" fontId="290" fillId="73" borderId="207" xfId="0" applyNumberFormat="1" applyFont="1" applyFill="1" applyBorder="1" applyAlignment="1">
      <alignment horizontal="center" vertical="center"/>
    </xf>
    <xf numFmtId="1" fontId="290" fillId="32" borderId="25" xfId="0" applyNumberFormat="1" applyFont="1" applyFill="1" applyBorder="1" applyAlignment="1" applyProtection="1">
      <alignment horizontal="center" vertical="center"/>
      <protection locked="0"/>
    </xf>
    <xf numFmtId="1" fontId="290" fillId="39" borderId="25" xfId="0" applyNumberFormat="1" applyFont="1" applyFill="1" applyBorder="1" applyAlignment="1" applyProtection="1">
      <alignment horizontal="center" vertical="center"/>
      <protection locked="0"/>
    </xf>
    <xf numFmtId="1" fontId="290" fillId="64" borderId="25" xfId="0" applyNumberFormat="1" applyFont="1" applyFill="1" applyBorder="1" applyAlignment="1" applyProtection="1">
      <alignment horizontal="center" vertical="center"/>
      <protection locked="0"/>
    </xf>
    <xf numFmtId="1" fontId="290" fillId="39" borderId="180" xfId="0" applyNumberFormat="1" applyFont="1" applyFill="1" applyBorder="1" applyAlignment="1" applyProtection="1">
      <alignment horizontal="center" vertical="center"/>
      <protection locked="0"/>
    </xf>
    <xf numFmtId="1" fontId="290" fillId="39" borderId="208" xfId="0" applyNumberFormat="1" applyFont="1" applyFill="1" applyBorder="1" applyAlignment="1" applyProtection="1">
      <alignment horizontal="center" vertical="center"/>
      <protection locked="0"/>
    </xf>
    <xf numFmtId="167" fontId="57" fillId="31" borderId="253" xfId="436" applyNumberFormat="1" applyFont="1" applyFill="1" applyBorder="1" applyAlignment="1" applyProtection="1">
      <alignment horizontal="center" vertical="center"/>
      <protection locked="0"/>
    </xf>
    <xf numFmtId="0" fontId="2" fillId="31" borderId="207" xfId="436" applyFont="1" applyFill="1" applyBorder="1">
      <alignment vertical="center"/>
    </xf>
    <xf numFmtId="0" fontId="2" fillId="31" borderId="0" xfId="436" applyFont="1" applyFill="1" applyBorder="1">
      <alignment vertical="center"/>
    </xf>
    <xf numFmtId="167" fontId="57" fillId="31" borderId="255" xfId="436" applyNumberFormat="1" applyFont="1" applyFill="1" applyBorder="1" applyAlignment="1" applyProtection="1">
      <alignment horizontal="center" vertical="center"/>
      <protection locked="0"/>
    </xf>
    <xf numFmtId="0" fontId="2" fillId="31" borderId="164" xfId="436" applyFont="1" applyFill="1" applyBorder="1">
      <alignment vertical="center"/>
    </xf>
    <xf numFmtId="0" fontId="2" fillId="31" borderId="185" xfId="436" applyFont="1" applyFill="1" applyBorder="1">
      <alignment vertical="center"/>
    </xf>
    <xf numFmtId="167" fontId="57" fillId="31" borderId="259" xfId="436" applyNumberFormat="1" applyFont="1" applyFill="1" applyBorder="1" applyAlignment="1" applyProtection="1">
      <alignment horizontal="center" vertical="center"/>
      <protection locked="0"/>
    </xf>
    <xf numFmtId="0" fontId="2" fillId="31" borderId="168" xfId="436" applyFont="1" applyFill="1" applyBorder="1">
      <alignment vertical="center"/>
    </xf>
    <xf numFmtId="1" fontId="107" fillId="31" borderId="243" xfId="436" applyNumberFormat="1" applyFont="1" applyFill="1" applyBorder="1" applyAlignment="1" applyProtection="1">
      <alignment horizontal="center" vertical="center"/>
      <protection locked="0"/>
    </xf>
    <xf numFmtId="14" fontId="60" fillId="31" borderId="74" xfId="414" applyNumberFormat="1" applyFont="1" applyFill="1" applyBorder="1" applyAlignment="1">
      <alignment horizontal="center" vertical="center"/>
    </xf>
    <xf numFmtId="1" fontId="61" fillId="0" borderId="0" xfId="0" applyNumberFormat="1" applyFont="1" applyAlignment="1">
      <alignment vertical="center"/>
    </xf>
    <xf numFmtId="1" fontId="61" fillId="0" borderId="0" xfId="0" applyNumberFormat="1" applyFont="1" applyFill="1" applyBorder="1" applyAlignment="1">
      <alignment horizontal="center" vertical="center"/>
    </xf>
    <xf numFmtId="1" fontId="61" fillId="0" borderId="0" xfId="0" applyNumberFormat="1" applyFont="1" applyFill="1" applyBorder="1" applyAlignment="1">
      <alignment vertical="center"/>
    </xf>
    <xf numFmtId="1" fontId="201" fillId="0" borderId="51" xfId="436" applyNumberFormat="1" applyFont="1" applyBorder="1" applyAlignment="1">
      <alignment horizontal="right" vertical="center"/>
    </xf>
    <xf numFmtId="0" fontId="207" fillId="0" borderId="51" xfId="0" applyFont="1" applyBorder="1"/>
    <xf numFmtId="0" fontId="0" fillId="0" borderId="51" xfId="0" applyBorder="1"/>
    <xf numFmtId="0" fontId="101" fillId="0" borderId="79" xfId="0" applyFont="1" applyBorder="1"/>
    <xf numFmtId="0" fontId="101" fillId="0" borderId="80" xfId="0" applyFont="1" applyBorder="1"/>
    <xf numFmtId="0" fontId="101" fillId="0" borderId="70" xfId="0" applyFont="1" applyBorder="1"/>
    <xf numFmtId="1" fontId="201" fillId="0" borderId="80" xfId="436" applyNumberFormat="1" applyFont="1" applyBorder="1" applyAlignment="1">
      <alignment horizontal="right" vertical="center"/>
    </xf>
    <xf numFmtId="1" fontId="201" fillId="0" borderId="79" xfId="436" applyNumberFormat="1" applyFont="1" applyBorder="1" applyAlignment="1">
      <alignment horizontal="right" vertical="center"/>
    </xf>
    <xf numFmtId="0" fontId="101" fillId="0" borderId="194" xfId="0" applyFont="1" applyBorder="1"/>
    <xf numFmtId="0" fontId="53" fillId="0" borderId="0" xfId="428" applyFont="1" applyBorder="1" applyAlignment="1">
      <alignment vertical="center"/>
    </xf>
    <xf numFmtId="20" fontId="83" fillId="0" borderId="0" xfId="436" applyNumberFormat="1" applyFont="1" applyFill="1" applyBorder="1" applyAlignment="1">
      <alignment horizontal="left" vertical="center"/>
    </xf>
    <xf numFmtId="15" fontId="83" fillId="0" borderId="0" xfId="436" applyNumberFormat="1" applyFont="1" applyFill="1" applyAlignment="1">
      <alignment horizontal="center" vertical="center"/>
    </xf>
    <xf numFmtId="15" fontId="53" fillId="0" borderId="0" xfId="436" applyNumberFormat="1" applyFont="1" applyFill="1" applyAlignment="1">
      <alignment horizontal="center" vertical="center"/>
    </xf>
    <xf numFmtId="0" fontId="53" fillId="0" borderId="0" xfId="436" applyFont="1" applyFill="1" applyBorder="1">
      <alignment vertical="center"/>
    </xf>
    <xf numFmtId="0" fontId="83" fillId="0" borderId="0" xfId="436" applyFont="1" applyFill="1" applyAlignment="1">
      <alignment horizontal="right" vertical="center"/>
    </xf>
    <xf numFmtId="0" fontId="83" fillId="0" borderId="62" xfId="499" applyFont="1" applyBorder="1" applyAlignment="1">
      <alignment horizontal="center" vertical="center" wrapText="1"/>
    </xf>
    <xf numFmtId="0" fontId="83" fillId="0" borderId="94" xfId="499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83" fillId="0" borderId="62" xfId="499" applyFont="1" applyBorder="1" applyAlignment="1">
      <alignment horizontal="center" vertical="center"/>
    </xf>
    <xf numFmtId="0" fontId="83" fillId="0" borderId="46" xfId="499" applyFont="1" applyBorder="1" applyAlignment="1">
      <alignment horizontal="center" vertical="center" wrapText="1"/>
    </xf>
    <xf numFmtId="0" fontId="83" fillId="0" borderId="50" xfId="499" applyFont="1" applyBorder="1" applyAlignment="1">
      <alignment horizontal="left" vertical="center"/>
    </xf>
    <xf numFmtId="0" fontId="293" fillId="0" borderId="51" xfId="0" applyFont="1" applyBorder="1" applyAlignment="1">
      <alignment horizontal="center" vertical="center"/>
    </xf>
    <xf numFmtId="0" fontId="83" fillId="0" borderId="46" xfId="499" applyFont="1" applyBorder="1" applyAlignment="1">
      <alignment horizontal="center" vertical="center"/>
    </xf>
    <xf numFmtId="0" fontId="293" fillId="0" borderId="263" xfId="0" applyFont="1" applyBorder="1" applyAlignment="1">
      <alignment horizontal="center" vertical="center"/>
    </xf>
    <xf numFmtId="0" fontId="293" fillId="0" borderId="167" xfId="0" applyFont="1" applyBorder="1" applyAlignment="1">
      <alignment horizontal="center" vertical="center"/>
    </xf>
    <xf numFmtId="0" fontId="293" fillId="0" borderId="169" xfId="0" applyFont="1" applyBorder="1" applyAlignment="1">
      <alignment horizontal="center" vertical="center"/>
    </xf>
    <xf numFmtId="0" fontId="83" fillId="0" borderId="263" xfId="499" applyFont="1" applyBorder="1" applyAlignment="1">
      <alignment horizontal="center" vertical="center" wrapText="1"/>
    </xf>
    <xf numFmtId="0" fontId="83" fillId="0" borderId="263" xfId="499" applyFont="1" applyBorder="1" applyAlignment="1">
      <alignment horizontal="center" vertical="center"/>
    </xf>
    <xf numFmtId="0" fontId="83" fillId="0" borderId="40" xfId="499" applyFont="1" applyBorder="1" applyAlignment="1">
      <alignment horizontal="center" vertical="center"/>
    </xf>
    <xf numFmtId="176" fontId="83" fillId="0" borderId="38" xfId="499" applyNumberFormat="1" applyFont="1" applyBorder="1" applyAlignment="1">
      <alignment vertical="center"/>
    </xf>
    <xf numFmtId="0" fontId="83" fillId="0" borderId="38" xfId="499" applyFont="1" applyFill="1" applyBorder="1" applyAlignment="1">
      <alignment vertical="center"/>
    </xf>
    <xf numFmtId="0" fontId="83" fillId="0" borderId="39" xfId="499" applyFont="1" applyFill="1" applyBorder="1" applyAlignment="1">
      <alignment horizontal="center" vertical="center"/>
    </xf>
    <xf numFmtId="0" fontId="83" fillId="0" borderId="76" xfId="499" applyFont="1" applyBorder="1" applyAlignment="1">
      <alignment horizontal="center" vertical="center"/>
    </xf>
    <xf numFmtId="14" fontId="83" fillId="0" borderId="263" xfId="499" applyNumberFormat="1" applyFont="1" applyBorder="1" applyAlignment="1">
      <alignment horizontal="center" vertical="center"/>
    </xf>
    <xf numFmtId="0" fontId="53" fillId="0" borderId="114" xfId="428" applyFont="1" applyFill="1" applyBorder="1" applyAlignment="1">
      <alignment horizontal="center" vertical="center"/>
    </xf>
    <xf numFmtId="0" fontId="53" fillId="0" borderId="286" xfId="429" applyNumberFormat="1" applyFont="1" applyFill="1" applyBorder="1" applyAlignment="1">
      <alignment vertical="center"/>
    </xf>
    <xf numFmtId="0" fontId="53" fillId="0" borderId="116" xfId="428" applyFont="1" applyFill="1" applyBorder="1" applyAlignment="1">
      <alignment vertical="center"/>
    </xf>
    <xf numFmtId="0" fontId="53" fillId="0" borderId="90" xfId="436" applyFont="1" applyFill="1" applyBorder="1" applyAlignment="1">
      <alignment horizontal="center" vertical="center"/>
    </xf>
    <xf numFmtId="0" fontId="53" fillId="0" borderId="117" xfId="428" applyFont="1" applyFill="1" applyBorder="1" applyAlignment="1">
      <alignment horizontal="center" vertical="center"/>
    </xf>
    <xf numFmtId="1" fontId="53" fillId="0" borderId="90" xfId="428" applyNumberFormat="1" applyFont="1" applyFill="1" applyBorder="1" applyAlignment="1">
      <alignment horizontal="center" vertical="center"/>
    </xf>
    <xf numFmtId="1" fontId="53" fillId="0" borderId="118" xfId="428" applyNumberFormat="1" applyFont="1" applyFill="1" applyBorder="1" applyAlignment="1">
      <alignment horizontal="center" vertical="center"/>
    </xf>
    <xf numFmtId="0" fontId="53" fillId="0" borderId="119" xfId="428" applyFont="1" applyFill="1" applyBorder="1" applyAlignment="1">
      <alignment horizontal="center" vertical="center"/>
    </xf>
    <xf numFmtId="0" fontId="53" fillId="0" borderId="12" xfId="429" applyNumberFormat="1" applyFont="1" applyFill="1" applyBorder="1" applyAlignment="1">
      <alignment vertical="center"/>
    </xf>
    <xf numFmtId="0" fontId="53" fillId="0" borderId="121" xfId="428" applyFont="1" applyFill="1" applyBorder="1" applyAlignment="1">
      <alignment vertical="center"/>
    </xf>
    <xf numFmtId="0" fontId="53" fillId="0" borderId="91" xfId="436" applyFont="1" applyFill="1" applyBorder="1" applyAlignment="1">
      <alignment horizontal="center" vertical="center"/>
    </xf>
    <xf numFmtId="1" fontId="53" fillId="0" borderId="91" xfId="428" applyNumberFormat="1" applyFont="1" applyFill="1" applyBorder="1" applyAlignment="1">
      <alignment horizontal="center" vertical="center"/>
    </xf>
    <xf numFmtId="1" fontId="53" fillId="0" borderId="122" xfId="428" applyNumberFormat="1" applyFont="1" applyFill="1" applyBorder="1" applyAlignment="1">
      <alignment horizontal="center" vertical="center"/>
    </xf>
    <xf numFmtId="0" fontId="53" fillId="0" borderId="91" xfId="428" applyFont="1" applyFill="1" applyBorder="1" applyAlignment="1">
      <alignment horizontal="center" vertical="center"/>
    </xf>
    <xf numFmtId="1" fontId="53" fillId="0" borderId="122" xfId="428" applyNumberFormat="1" applyFont="1" applyFill="1" applyBorder="1" applyAlignment="1" applyProtection="1">
      <alignment horizontal="center" vertical="center"/>
    </xf>
    <xf numFmtId="0" fontId="53" fillId="31" borderId="12" xfId="429" applyNumberFormat="1" applyFont="1" applyFill="1" applyBorder="1" applyAlignment="1">
      <alignment vertical="center"/>
    </xf>
    <xf numFmtId="1" fontId="53" fillId="0" borderId="122" xfId="428" applyNumberFormat="1" applyFont="1" applyFill="1" applyBorder="1" applyAlignment="1" applyProtection="1">
      <alignment horizontal="center" vertical="center"/>
      <protection locked="0"/>
    </xf>
    <xf numFmtId="0" fontId="53" fillId="0" borderId="12" xfId="437" applyNumberFormat="1" applyFont="1" applyFill="1" applyBorder="1" applyAlignment="1">
      <alignment vertical="center"/>
    </xf>
    <xf numFmtId="0" fontId="53" fillId="0" borderId="121" xfId="436" applyFont="1" applyFill="1" applyBorder="1" applyAlignment="1">
      <alignment vertical="center"/>
    </xf>
    <xf numFmtId="0" fontId="53" fillId="0" borderId="119" xfId="436" applyFont="1" applyFill="1" applyBorder="1" applyAlignment="1">
      <alignment horizontal="center" vertical="center"/>
    </xf>
    <xf numFmtId="1" fontId="53" fillId="0" borderId="122" xfId="436" applyNumberFormat="1" applyFont="1" applyFill="1" applyBorder="1" applyAlignment="1">
      <alignment horizontal="center" vertical="center"/>
    </xf>
    <xf numFmtId="172" fontId="53" fillId="0" borderId="124" xfId="501" applyNumberFormat="1" applyFont="1" applyBorder="1" applyAlignment="1">
      <alignment horizontal="center" vertical="center"/>
    </xf>
    <xf numFmtId="0" fontId="53" fillId="31" borderId="12" xfId="437" applyNumberFormat="1" applyFont="1" applyFill="1" applyBorder="1" applyAlignment="1">
      <alignment vertical="center"/>
    </xf>
    <xf numFmtId="0" fontId="53" fillId="0" borderId="119" xfId="0" applyFont="1" applyFill="1" applyBorder="1" applyAlignment="1">
      <alignment horizontal="center" vertical="center"/>
    </xf>
    <xf numFmtId="0" fontId="53" fillId="0" borderId="91" xfId="0" applyFont="1" applyFill="1" applyBorder="1" applyAlignment="1">
      <alignment horizontal="center" vertical="center"/>
    </xf>
    <xf numFmtId="0" fontId="53" fillId="0" borderId="12" xfId="414" applyNumberFormat="1" applyFont="1" applyFill="1" applyBorder="1" applyAlignment="1">
      <alignment vertical="center"/>
    </xf>
    <xf numFmtId="0" fontId="53" fillId="0" borderId="121" xfId="0" applyFont="1" applyFill="1" applyBorder="1" applyAlignment="1">
      <alignment vertical="center"/>
    </xf>
    <xf numFmtId="1" fontId="53" fillId="0" borderId="122" xfId="0" applyNumberFormat="1" applyFont="1" applyFill="1" applyBorder="1" applyAlignment="1">
      <alignment horizontal="center" vertical="center"/>
    </xf>
    <xf numFmtId="1" fontId="53" fillId="0" borderId="120" xfId="428" applyNumberFormat="1" applyFont="1" applyFill="1" applyBorder="1" applyAlignment="1">
      <alignment horizontal="center" vertical="center"/>
    </xf>
    <xf numFmtId="0" fontId="53" fillId="0" borderId="125" xfId="0" applyFont="1" applyFill="1" applyBorder="1" applyAlignment="1">
      <alignment horizontal="center" vertical="center"/>
    </xf>
    <xf numFmtId="0" fontId="53" fillId="0" borderId="127" xfId="428" applyFont="1" applyFill="1" applyBorder="1" applyAlignment="1">
      <alignment vertical="center"/>
    </xf>
    <xf numFmtId="0" fontId="53" fillId="0" borderId="46" xfId="0" applyFont="1" applyFill="1" applyBorder="1" applyAlignment="1">
      <alignment horizontal="center" vertical="center"/>
    </xf>
    <xf numFmtId="0" fontId="53" fillId="0" borderId="92" xfId="0" applyFont="1" applyFill="1" applyBorder="1" applyAlignment="1">
      <alignment horizontal="center" vertical="center"/>
    </xf>
    <xf numFmtId="0" fontId="53" fillId="0" borderId="125" xfId="428" applyFont="1" applyFill="1" applyBorder="1" applyAlignment="1">
      <alignment horizontal="center" vertical="center"/>
    </xf>
    <xf numFmtId="1" fontId="53" fillId="0" borderId="128" xfId="428" applyNumberFormat="1" applyFont="1" applyFill="1" applyBorder="1" applyAlignment="1" applyProtection="1">
      <alignment horizontal="center" vertical="center"/>
      <protection locked="0"/>
    </xf>
    <xf numFmtId="0" fontId="53" fillId="0" borderId="109" xfId="429" applyNumberFormat="1" applyFont="1" applyFill="1" applyBorder="1" applyAlignment="1">
      <alignment vertical="center"/>
    </xf>
    <xf numFmtId="0" fontId="53" fillId="0" borderId="46" xfId="428" applyFont="1" applyFill="1" applyBorder="1" applyAlignment="1">
      <alignment horizontal="center" vertical="center"/>
    </xf>
    <xf numFmtId="0" fontId="53" fillId="0" borderId="92" xfId="428" applyFont="1" applyFill="1" applyBorder="1" applyAlignment="1">
      <alignment horizontal="center" vertical="center"/>
    </xf>
    <xf numFmtId="1" fontId="53" fillId="0" borderId="92" xfId="428" applyNumberFormat="1" applyFont="1" applyFill="1" applyBorder="1" applyAlignment="1">
      <alignment horizontal="center" vertical="center"/>
    </xf>
    <xf numFmtId="0" fontId="294" fillId="0" borderId="40" xfId="428" applyFont="1" applyFill="1" applyBorder="1" applyAlignment="1">
      <alignment horizontal="center" vertical="center"/>
    </xf>
    <xf numFmtId="0" fontId="294" fillId="0" borderId="38" xfId="428" applyFont="1" applyFill="1" applyBorder="1" applyAlignment="1">
      <alignment vertical="center"/>
    </xf>
    <xf numFmtId="0" fontId="294" fillId="0" borderId="38" xfId="428" applyFont="1" applyFill="1" applyBorder="1" applyAlignment="1">
      <alignment horizontal="center" vertical="center"/>
    </xf>
    <xf numFmtId="1" fontId="294" fillId="0" borderId="76" xfId="428" applyNumberFormat="1" applyFont="1" applyFill="1" applyBorder="1" applyAlignment="1">
      <alignment horizontal="center" vertical="center"/>
    </xf>
    <xf numFmtId="0" fontId="53" fillId="0" borderId="76" xfId="423" applyNumberFormat="1" applyFont="1" applyBorder="1"/>
    <xf numFmtId="173" fontId="53" fillId="0" borderId="286" xfId="429" applyNumberFormat="1" applyFont="1" applyFill="1" applyBorder="1" applyAlignment="1">
      <alignment vertical="center"/>
    </xf>
    <xf numFmtId="0" fontId="53" fillId="0" borderId="90" xfId="428" applyFont="1" applyFill="1" applyBorder="1" applyAlignment="1">
      <alignment horizontal="center" vertical="center"/>
    </xf>
    <xf numFmtId="0" fontId="53" fillId="0" borderId="115" xfId="428" applyFont="1" applyFill="1" applyBorder="1" applyAlignment="1">
      <alignment horizontal="center" vertical="center"/>
    </xf>
    <xf numFmtId="173" fontId="53" fillId="0" borderId="12" xfId="429" applyNumberFormat="1" applyFont="1" applyFill="1" applyBorder="1" applyAlignment="1">
      <alignment vertical="center"/>
    </xf>
    <xf numFmtId="173" fontId="53" fillId="0" borderId="12" xfId="414" applyNumberFormat="1" applyFont="1" applyFill="1" applyBorder="1" applyAlignment="1">
      <alignment vertical="center"/>
    </xf>
    <xf numFmtId="0" fontId="53" fillId="31" borderId="121" xfId="428" applyFont="1" applyFill="1" applyBorder="1" applyAlignment="1">
      <alignment vertical="center"/>
    </xf>
    <xf numFmtId="0" fontId="53" fillId="0" borderId="119" xfId="0" applyFont="1" applyFill="1" applyBorder="1" applyAlignment="1">
      <alignment horizontal="left" vertical="center"/>
    </xf>
    <xf numFmtId="0" fontId="53" fillId="0" borderId="120" xfId="0" applyFont="1" applyFill="1" applyBorder="1" applyAlignment="1">
      <alignment horizontal="center" vertical="center"/>
    </xf>
    <xf numFmtId="0" fontId="53" fillId="0" borderId="126" xfId="0" applyFont="1" applyFill="1" applyBorder="1" applyAlignment="1">
      <alignment horizontal="center" vertical="center"/>
    </xf>
    <xf numFmtId="173" fontId="53" fillId="31" borderId="12" xfId="414" applyNumberFormat="1" applyFont="1" applyFill="1" applyBorder="1" applyAlignment="1">
      <alignment vertical="center"/>
    </xf>
    <xf numFmtId="173" fontId="53" fillId="0" borderId="86" xfId="414" applyNumberFormat="1" applyFont="1" applyFill="1" applyBorder="1" applyAlignment="1">
      <alignment vertical="center"/>
    </xf>
    <xf numFmtId="0" fontId="53" fillId="0" borderId="127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50" xfId="0" applyFont="1" applyFill="1" applyBorder="1" applyAlignment="1">
      <alignment horizontal="center" vertical="center"/>
    </xf>
    <xf numFmtId="0" fontId="53" fillId="0" borderId="50" xfId="428" applyFont="1" applyFill="1" applyBorder="1" applyAlignment="1">
      <alignment horizontal="center" vertical="center"/>
    </xf>
    <xf numFmtId="0" fontId="53" fillId="0" borderId="120" xfId="428" applyFont="1" applyFill="1" applyBorder="1" applyAlignment="1">
      <alignment horizontal="center" vertical="center"/>
    </xf>
    <xf numFmtId="0" fontId="53" fillId="54" borderId="121" xfId="428" applyFont="1" applyFill="1" applyBorder="1" applyAlignment="1">
      <alignment vertical="center"/>
    </xf>
    <xf numFmtId="0" fontId="53" fillId="54" borderId="91" xfId="428" applyFont="1" applyFill="1" applyBorder="1" applyAlignment="1">
      <alignment horizontal="center" vertical="center"/>
    </xf>
    <xf numFmtId="0" fontId="53" fillId="54" borderId="120" xfId="428" applyFont="1" applyFill="1" applyBorder="1" applyAlignment="1">
      <alignment horizontal="center" vertical="center"/>
    </xf>
    <xf numFmtId="0" fontId="53" fillId="54" borderId="119" xfId="436" applyFont="1" applyFill="1" applyBorder="1" applyAlignment="1">
      <alignment horizontal="center" vertical="center"/>
    </xf>
    <xf numFmtId="1" fontId="53" fillId="54" borderId="91" xfId="428" applyNumberFormat="1" applyFont="1" applyFill="1" applyBorder="1" applyAlignment="1">
      <alignment horizontal="center" vertical="center"/>
    </xf>
    <xf numFmtId="1" fontId="53" fillId="54" borderId="122" xfId="428" applyNumberFormat="1" applyFont="1" applyFill="1" applyBorder="1" applyAlignment="1" applyProtection="1">
      <alignment horizontal="center" vertical="center"/>
      <protection locked="0"/>
    </xf>
    <xf numFmtId="173" fontId="83" fillId="0" borderId="72" xfId="429" applyNumberFormat="1" applyFont="1" applyFill="1" applyBorder="1" applyAlignment="1">
      <alignment vertical="center"/>
    </xf>
    <xf numFmtId="0" fontId="53" fillId="0" borderId="121" xfId="0" applyFont="1" applyFill="1" applyBorder="1" applyAlignment="1">
      <alignment vertical="top"/>
    </xf>
    <xf numFmtId="173" fontId="53" fillId="0" borderId="86" xfId="429" applyNumberFormat="1" applyFont="1" applyFill="1" applyBorder="1" applyAlignment="1">
      <alignment vertical="center"/>
    </xf>
    <xf numFmtId="0" fontId="53" fillId="0" borderId="127" xfId="0" applyFont="1" applyFill="1" applyBorder="1" applyAlignment="1">
      <alignment vertical="top"/>
    </xf>
    <xf numFmtId="0" fontId="294" fillId="0" borderId="39" xfId="428" applyFont="1" applyFill="1" applyBorder="1" applyAlignment="1">
      <alignment horizontal="center" vertical="center"/>
    </xf>
    <xf numFmtId="0" fontId="53" fillId="0" borderId="90" xfId="428" applyFont="1" applyFill="1" applyBorder="1" applyAlignment="1">
      <alignment vertical="center"/>
    </xf>
    <xf numFmtId="1" fontId="53" fillId="0" borderId="118" xfId="428" applyNumberFormat="1" applyFont="1" applyFill="1" applyBorder="1" applyAlignment="1" applyProtection="1">
      <alignment horizontal="center" vertical="center"/>
      <protection locked="0"/>
    </xf>
    <xf numFmtId="0" fontId="53" fillId="0" borderId="92" xfId="428" applyFont="1" applyFill="1" applyBorder="1" applyAlignment="1">
      <alignment vertical="center"/>
    </xf>
    <xf numFmtId="0" fontId="53" fillId="0" borderId="75" xfId="0" applyFont="1" applyFill="1" applyBorder="1" applyAlignment="1">
      <alignment horizontal="center" vertical="center"/>
    </xf>
    <xf numFmtId="0" fontId="53" fillId="0" borderId="164" xfId="428" applyFont="1" applyFill="1" applyBorder="1" applyAlignment="1">
      <alignment vertical="center"/>
    </xf>
    <xf numFmtId="0" fontId="53" fillId="0" borderId="86" xfId="0" applyFont="1" applyFill="1" applyBorder="1" applyAlignment="1">
      <alignment horizontal="center" vertical="center"/>
    </xf>
    <xf numFmtId="0" fontId="53" fillId="0" borderId="86" xfId="428" applyFont="1" applyFill="1" applyBorder="1" applyAlignment="1">
      <alignment horizontal="center" vertical="center"/>
    </xf>
    <xf numFmtId="1" fontId="53" fillId="0" borderId="164" xfId="428" applyNumberFormat="1" applyFont="1" applyFill="1" applyBorder="1" applyAlignment="1">
      <alignment horizontal="center" vertical="center"/>
    </xf>
    <xf numFmtId="1" fontId="53" fillId="0" borderId="86" xfId="428" applyNumberFormat="1" applyFont="1" applyFill="1" applyBorder="1" applyAlignment="1" applyProtection="1">
      <alignment horizontal="center" vertical="center"/>
      <protection locked="0"/>
    </xf>
    <xf numFmtId="0" fontId="53" fillId="0" borderId="126" xfId="428" applyFont="1" applyFill="1" applyBorder="1" applyAlignment="1">
      <alignment horizontal="center" vertical="center"/>
    </xf>
    <xf numFmtId="173" fontId="83" fillId="0" borderId="12" xfId="429" applyNumberFormat="1" applyFont="1" applyFill="1" applyBorder="1" applyAlignment="1">
      <alignment vertical="center"/>
    </xf>
    <xf numFmtId="0" fontId="53" fillId="0" borderId="91" xfId="428" applyFont="1" applyFill="1" applyBorder="1" applyAlignment="1">
      <alignment vertical="center"/>
    </xf>
    <xf numFmtId="0" fontId="53" fillId="0" borderId="119" xfId="428" applyFont="1" applyFill="1" applyBorder="1" applyAlignment="1">
      <alignment vertical="center"/>
    </xf>
    <xf numFmtId="0" fontId="293" fillId="0" borderId="119" xfId="0" applyFont="1" applyBorder="1" applyAlignment="1"/>
    <xf numFmtId="1" fontId="53" fillId="0" borderId="119" xfId="436" applyNumberFormat="1" applyFont="1" applyFill="1" applyBorder="1" applyAlignment="1">
      <alignment horizontal="center" vertical="center"/>
    </xf>
    <xf numFmtId="173" fontId="53" fillId="31" borderId="12" xfId="429" applyNumberFormat="1" applyFont="1" applyFill="1" applyBorder="1" applyAlignment="1">
      <alignment vertical="center"/>
    </xf>
    <xf numFmtId="0" fontId="53" fillId="0" borderId="298" xfId="428" applyFont="1" applyFill="1" applyBorder="1" applyAlignment="1">
      <alignment horizontal="center" vertical="center"/>
    </xf>
    <xf numFmtId="0" fontId="53" fillId="0" borderId="298" xfId="436" applyFont="1" applyFill="1" applyBorder="1" applyAlignment="1">
      <alignment horizontal="center" vertical="center"/>
    </xf>
    <xf numFmtId="0" fontId="53" fillId="0" borderId="51" xfId="428" applyFont="1" applyFill="1" applyBorder="1" applyAlignment="1">
      <alignment vertical="center"/>
    </xf>
    <xf numFmtId="1" fontId="53" fillId="0" borderId="294" xfId="428" applyNumberFormat="1" applyFont="1" applyFill="1" applyBorder="1" applyAlignment="1">
      <alignment horizontal="center" vertical="center"/>
    </xf>
    <xf numFmtId="1" fontId="53" fillId="0" borderId="291" xfId="428" applyNumberFormat="1" applyFont="1" applyFill="1" applyBorder="1" applyAlignment="1">
      <alignment horizontal="center" vertical="center"/>
    </xf>
    <xf numFmtId="1" fontId="53" fillId="0" borderId="293" xfId="428" applyNumberFormat="1" applyFont="1" applyFill="1" applyBorder="1" applyAlignment="1">
      <alignment horizontal="center" vertical="center"/>
    </xf>
    <xf numFmtId="1" fontId="53" fillId="0" borderId="292" xfId="428" applyNumberFormat="1" applyFont="1" applyFill="1" applyBorder="1" applyAlignment="1">
      <alignment horizontal="center" vertical="center"/>
    </xf>
    <xf numFmtId="0" fontId="53" fillId="0" borderId="125" xfId="436" applyFont="1" applyFill="1" applyBorder="1" applyAlignment="1">
      <alignment horizontal="center" vertical="center"/>
    </xf>
    <xf numFmtId="173" fontId="53" fillId="0" borderId="72" xfId="429" applyNumberFormat="1" applyFont="1" applyFill="1" applyBorder="1" applyAlignment="1">
      <alignment vertical="center"/>
    </xf>
    <xf numFmtId="173" fontId="53" fillId="0" borderId="123" xfId="429" applyNumberFormat="1" applyFont="1" applyFill="1" applyBorder="1" applyAlignment="1">
      <alignment vertical="center"/>
    </xf>
    <xf numFmtId="0" fontId="295" fillId="0" borderId="51" xfId="428" applyFont="1" applyFill="1" applyBorder="1" applyAlignment="1">
      <alignment vertical="center"/>
    </xf>
    <xf numFmtId="0" fontId="295" fillId="0" borderId="0" xfId="428" applyFont="1" applyFill="1" applyBorder="1" applyAlignment="1">
      <alignment horizontal="center" vertical="center"/>
    </xf>
    <xf numFmtId="0" fontId="295" fillId="0" borderId="50" xfId="428" applyFont="1" applyFill="1" applyBorder="1" applyAlignment="1">
      <alignment horizontal="center" vertical="center"/>
    </xf>
    <xf numFmtId="0" fontId="295" fillId="0" borderId="46" xfId="436" applyFont="1" applyFill="1" applyBorder="1" applyAlignment="1">
      <alignment horizontal="center" vertical="center"/>
    </xf>
    <xf numFmtId="1" fontId="295" fillId="0" borderId="13" xfId="436" applyNumberFormat="1" applyFont="1" applyFill="1" applyBorder="1" applyAlignment="1">
      <alignment horizontal="center" vertical="center"/>
    </xf>
    <xf numFmtId="1" fontId="295" fillId="0" borderId="99" xfId="436" applyNumberFormat="1" applyFont="1" applyFill="1" applyBorder="1" applyAlignment="1">
      <alignment horizontal="center" vertical="center"/>
    </xf>
    <xf numFmtId="0" fontId="53" fillId="0" borderId="139" xfId="428" applyFont="1" applyFill="1" applyBorder="1" applyAlignment="1">
      <alignment vertical="center"/>
    </xf>
    <xf numFmtId="0" fontId="53" fillId="0" borderId="93" xfId="428" applyFont="1" applyFill="1" applyBorder="1" applyAlignment="1">
      <alignment horizontal="center" vertical="center"/>
    </xf>
    <xf numFmtId="0" fontId="53" fillId="0" borderId="141" xfId="428" applyFont="1" applyFill="1" applyBorder="1" applyAlignment="1">
      <alignment horizontal="center" vertical="center"/>
    </xf>
    <xf numFmtId="0" fontId="53" fillId="0" borderId="140" xfId="428" applyFont="1" applyFill="1" applyBorder="1" applyAlignment="1">
      <alignment horizontal="center" vertical="center"/>
    </xf>
    <xf numFmtId="1" fontId="53" fillId="0" borderId="295" xfId="428" applyNumberFormat="1" applyFont="1" applyFill="1" applyBorder="1" applyAlignment="1">
      <alignment horizontal="center" vertical="center"/>
    </xf>
    <xf numFmtId="1" fontId="53" fillId="0" borderId="296" xfId="428" applyNumberFormat="1" applyFont="1" applyFill="1" applyBorder="1" applyAlignment="1" applyProtection="1">
      <alignment horizontal="center" vertical="center"/>
      <protection locked="0"/>
    </xf>
    <xf numFmtId="173" fontId="53" fillId="0" borderId="109" xfId="429" applyNumberFormat="1" applyFont="1" applyFill="1" applyBorder="1" applyAlignment="1">
      <alignment vertical="center"/>
    </xf>
    <xf numFmtId="0" fontId="294" fillId="0" borderId="189" xfId="428" applyFont="1" applyFill="1" applyBorder="1" applyAlignment="1">
      <alignment vertical="center"/>
    </xf>
    <xf numFmtId="0" fontId="294" fillId="0" borderId="189" xfId="428" applyFont="1" applyFill="1" applyBorder="1" applyAlignment="1">
      <alignment horizontal="center" vertical="center"/>
    </xf>
    <xf numFmtId="0" fontId="294" fillId="0" borderId="62" xfId="428" applyFont="1" applyFill="1" applyBorder="1" applyAlignment="1">
      <alignment horizontal="center" vertical="center"/>
    </xf>
    <xf numFmtId="14" fontId="83" fillId="0" borderId="62" xfId="429" applyNumberFormat="1" applyFont="1" applyFill="1" applyBorder="1" applyAlignment="1">
      <alignment horizontal="left" vertical="center"/>
    </xf>
    <xf numFmtId="14" fontId="294" fillId="0" borderId="39" xfId="428" applyNumberFormat="1" applyFont="1" applyFill="1" applyBorder="1" applyAlignment="1">
      <alignment vertical="center"/>
    </xf>
    <xf numFmtId="184" fontId="53" fillId="0" borderId="94" xfId="436" applyNumberFormat="1" applyFont="1" applyFill="1" applyBorder="1">
      <alignment vertical="center"/>
    </xf>
    <xf numFmtId="0" fontId="53" fillId="0" borderId="189" xfId="436" applyFont="1" applyFill="1" applyBorder="1" applyAlignment="1" applyProtection="1">
      <alignment vertical="center"/>
      <protection locked="0"/>
    </xf>
    <xf numFmtId="0" fontId="53" fillId="0" borderId="49" xfId="436" applyFont="1" applyFill="1" applyBorder="1" applyAlignment="1" applyProtection="1">
      <alignment vertical="center"/>
      <protection locked="0"/>
    </xf>
    <xf numFmtId="184" fontId="53" fillId="0" borderId="40" xfId="436" applyNumberFormat="1" applyFont="1" applyFill="1" applyBorder="1" applyAlignment="1">
      <alignment vertical="center"/>
    </xf>
    <xf numFmtId="184" fontId="53" fillId="0" borderId="38" xfId="436" applyNumberFormat="1" applyFont="1" applyFill="1" applyBorder="1" applyAlignment="1">
      <alignment vertical="center"/>
    </xf>
    <xf numFmtId="1" fontId="53" fillId="0" borderId="76" xfId="436" applyNumberFormat="1" applyFont="1" applyFill="1" applyBorder="1" applyAlignment="1">
      <alignment horizontal="center" vertical="center"/>
    </xf>
    <xf numFmtId="0" fontId="53" fillId="0" borderId="39" xfId="436" applyFont="1" applyFill="1" applyBorder="1" applyProtection="1">
      <alignment vertical="center"/>
      <protection locked="0"/>
    </xf>
    <xf numFmtId="0" fontId="153" fillId="0" borderId="0" xfId="428" applyFont="1" applyFill="1" applyBorder="1" applyAlignment="1">
      <alignment horizontal="left" vertical="center"/>
    </xf>
    <xf numFmtId="20" fontId="10" fillId="0" borderId="0" xfId="0" applyNumberFormat="1" applyFont="1" applyBorder="1" applyAlignment="1">
      <alignment horizontal="center" vertical="center"/>
    </xf>
    <xf numFmtId="0" fontId="101" fillId="0" borderId="168" xfId="0" applyFont="1" applyBorder="1"/>
    <xf numFmtId="1" fontId="237" fillId="0" borderId="243" xfId="436" applyNumberFormat="1" applyFont="1" applyBorder="1" applyAlignment="1">
      <alignment horizontal="center" vertical="center"/>
    </xf>
    <xf numFmtId="1" fontId="237" fillId="0" borderId="168" xfId="436" applyNumberFormat="1" applyFont="1" applyBorder="1" applyAlignment="1">
      <alignment horizontal="center" vertical="center"/>
    </xf>
    <xf numFmtId="20" fontId="137" fillId="0" borderId="244" xfId="436" applyNumberFormat="1" applyFont="1" applyBorder="1" applyAlignment="1">
      <alignment horizontal="center" vertical="center"/>
    </xf>
    <xf numFmtId="20" fontId="129" fillId="0" borderId="0" xfId="0" applyNumberFormat="1" applyFont="1" applyBorder="1" applyAlignment="1">
      <alignment horizontal="center" vertical="center"/>
    </xf>
    <xf numFmtId="0" fontId="88" fillId="0" borderId="0" xfId="436" applyFont="1" applyBorder="1" applyAlignment="1">
      <alignment vertical="center"/>
    </xf>
    <xf numFmtId="0" fontId="296" fillId="0" borderId="0" xfId="0" applyFont="1" applyBorder="1"/>
    <xf numFmtId="0" fontId="296" fillId="0" borderId="0" xfId="0" applyFont="1" applyBorder="1" applyAlignment="1">
      <alignment vertical="center"/>
    </xf>
    <xf numFmtId="0" fontId="116" fillId="0" borderId="50" xfId="0" applyFont="1" applyBorder="1"/>
    <xf numFmtId="0" fontId="116" fillId="0" borderId="167" xfId="0" applyFont="1" applyBorder="1"/>
    <xf numFmtId="0" fontId="134" fillId="0" borderId="168" xfId="0" applyFont="1" applyBorder="1" applyAlignment="1">
      <alignment vertical="center"/>
    </xf>
    <xf numFmtId="0" fontId="88" fillId="0" borderId="50" xfId="436" applyFont="1" applyBorder="1" applyAlignment="1">
      <alignment vertical="center"/>
    </xf>
    <xf numFmtId="0" fontId="297" fillId="0" borderId="50" xfId="0" applyFont="1" applyBorder="1" applyAlignment="1">
      <alignment vertical="center"/>
    </xf>
    <xf numFmtId="0" fontId="101" fillId="0" borderId="50" xfId="0" applyFont="1" applyBorder="1"/>
    <xf numFmtId="0" fontId="101" fillId="0" borderId="167" xfId="0" applyFont="1" applyBorder="1"/>
    <xf numFmtId="20" fontId="285" fillId="0" borderId="0" xfId="0" applyNumberFormat="1" applyFont="1" applyBorder="1" applyAlignment="1">
      <alignment horizontal="center"/>
    </xf>
    <xf numFmtId="1" fontId="61" fillId="0" borderId="91" xfId="428" applyNumberFormat="1" applyFont="1" applyFill="1" applyBorder="1" applyAlignment="1">
      <alignment horizontal="left" vertical="center"/>
    </xf>
    <xf numFmtId="14" fontId="298" fillId="31" borderId="72" xfId="0" applyNumberFormat="1" applyFont="1" applyFill="1" applyBorder="1" applyAlignment="1">
      <alignment horizontal="center" vertical="center"/>
    </xf>
    <xf numFmtId="0" fontId="283" fillId="0" borderId="51" xfId="0" applyFont="1" applyBorder="1"/>
    <xf numFmtId="0" fontId="117" fillId="0" borderId="0" xfId="0" applyFont="1" applyFill="1"/>
    <xf numFmtId="1" fontId="287" fillId="53" borderId="205" xfId="0" applyNumberFormat="1" applyFont="1" applyFill="1" applyBorder="1" applyAlignment="1" applyProtection="1">
      <alignment horizontal="center" vertical="center"/>
      <protection locked="0"/>
    </xf>
    <xf numFmtId="1" fontId="244" fillId="39" borderId="183" xfId="0" applyNumberFormat="1" applyFont="1" applyFill="1" applyBorder="1" applyAlignment="1" applyProtection="1">
      <alignment horizontal="center" vertical="center"/>
      <protection locked="0"/>
    </xf>
    <xf numFmtId="173" fontId="61" fillId="0" borderId="12" xfId="429" applyNumberFormat="1" applyFont="1" applyFill="1" applyBorder="1" applyAlignment="1">
      <alignment horizontal="left" vertical="center"/>
    </xf>
    <xf numFmtId="173" fontId="49" fillId="0" borderId="0" xfId="430" applyNumberFormat="1" applyFont="1" applyBorder="1"/>
    <xf numFmtId="173" fontId="105" fillId="0" borderId="0" xfId="0" applyNumberFormat="1" applyFont="1"/>
    <xf numFmtId="173" fontId="49" fillId="0" borderId="0" xfId="430" applyNumberFormat="1" applyFont="1" applyFill="1" applyBorder="1"/>
    <xf numFmtId="0" fontId="49" fillId="0" borderId="0" xfId="430" applyNumberFormat="1" applyFont="1" applyFill="1" applyBorder="1"/>
    <xf numFmtId="173" fontId="299" fillId="0" borderId="0" xfId="430" applyNumberFormat="1" applyFont="1" applyFill="1" applyBorder="1"/>
    <xf numFmtId="173" fontId="54" fillId="44" borderId="52" xfId="430" applyNumberFormat="1" applyFont="1" applyFill="1" applyBorder="1" applyAlignment="1">
      <alignment vertical="center"/>
    </xf>
    <xf numFmtId="173" fontId="54" fillId="44" borderId="41" xfId="430" applyNumberFormat="1" applyFont="1" applyFill="1" applyBorder="1" applyAlignment="1">
      <alignment vertical="center"/>
    </xf>
    <xf numFmtId="173" fontId="54" fillId="44" borderId="48" xfId="430" applyNumberFormat="1" applyFont="1" applyFill="1" applyBorder="1" applyAlignment="1">
      <alignment vertical="center"/>
    </xf>
    <xf numFmtId="173" fontId="54" fillId="44" borderId="37" xfId="430" applyNumberFormat="1" applyFont="1" applyFill="1" applyBorder="1" applyAlignment="1">
      <alignment horizontal="center" vertical="center"/>
    </xf>
    <xf numFmtId="173" fontId="49" fillId="44" borderId="36" xfId="430" applyNumberFormat="1" applyFont="1" applyFill="1" applyBorder="1" applyAlignment="1">
      <alignment horizontal="center" vertical="center"/>
    </xf>
    <xf numFmtId="173" fontId="54" fillId="44" borderId="36" xfId="430" applyNumberFormat="1" applyFont="1" applyFill="1" applyBorder="1" applyAlignment="1">
      <alignment horizontal="center" vertical="center"/>
    </xf>
    <xf numFmtId="173" fontId="54" fillId="44" borderId="35" xfId="430" applyNumberFormat="1" applyFont="1" applyFill="1" applyBorder="1" applyAlignment="1">
      <alignment horizontal="center" vertical="center"/>
    </xf>
    <xf numFmtId="173" fontId="54" fillId="44" borderId="112" xfId="430" applyNumberFormat="1" applyFont="1" applyFill="1" applyBorder="1" applyAlignment="1">
      <alignment horizontal="center" vertical="center"/>
    </xf>
    <xf numFmtId="0" fontId="270" fillId="0" borderId="0" xfId="0" applyFont="1" applyBorder="1"/>
    <xf numFmtId="0" fontId="270" fillId="0" borderId="0" xfId="0" applyFont="1"/>
    <xf numFmtId="1" fontId="270" fillId="0" borderId="0" xfId="0" applyNumberFormat="1" applyFont="1"/>
    <xf numFmtId="0" fontId="300" fillId="0" borderId="0" xfId="0" applyFont="1"/>
    <xf numFmtId="0" fontId="270" fillId="0" borderId="0" xfId="0" applyFont="1" applyProtection="1">
      <protection locked="0"/>
    </xf>
    <xf numFmtId="20" fontId="301" fillId="84" borderId="72" xfId="0" applyNumberFormat="1" applyFont="1" applyFill="1" applyBorder="1" applyAlignment="1">
      <alignment horizontal="center" vertical="center"/>
    </xf>
    <xf numFmtId="1" fontId="302" fillId="84" borderId="10" xfId="430" applyNumberFormat="1" applyFont="1" applyFill="1" applyBorder="1" applyAlignment="1">
      <alignment horizontal="center" vertical="center"/>
    </xf>
    <xf numFmtId="165" fontId="302" fillId="84" borderId="31" xfId="430" applyNumberFormat="1" applyFont="1" applyFill="1" applyBorder="1" applyAlignment="1">
      <alignment horizontal="center" vertical="center"/>
    </xf>
    <xf numFmtId="1" fontId="302" fillId="84" borderId="14" xfId="430" applyNumberFormat="1" applyFont="1" applyFill="1" applyBorder="1" applyAlignment="1">
      <alignment horizontal="center" vertical="center"/>
    </xf>
    <xf numFmtId="165" fontId="302" fillId="84" borderId="27" xfId="430" applyNumberFormat="1" applyFont="1" applyFill="1" applyBorder="1" applyAlignment="1">
      <alignment horizontal="center" vertical="center"/>
    </xf>
    <xf numFmtId="20" fontId="301" fillId="47" borderId="123" xfId="0" quotePrefix="1" applyNumberFormat="1" applyFont="1" applyFill="1" applyBorder="1" applyAlignment="1">
      <alignment horizontal="center" vertical="center"/>
    </xf>
    <xf numFmtId="1" fontId="265" fillId="47" borderId="10" xfId="430" applyNumberFormat="1" applyFont="1" applyFill="1" applyBorder="1" applyAlignment="1">
      <alignment horizontal="center" vertical="center"/>
    </xf>
    <xf numFmtId="1" fontId="265" fillId="47" borderId="31" xfId="430" applyNumberFormat="1" applyFont="1" applyFill="1" applyBorder="1" applyAlignment="1">
      <alignment horizontal="center" vertical="center"/>
    </xf>
    <xf numFmtId="1" fontId="302" fillId="47" borderId="31" xfId="430" applyNumberFormat="1" applyFont="1" applyFill="1" applyBorder="1" applyAlignment="1">
      <alignment horizontal="center" vertical="center"/>
    </xf>
    <xf numFmtId="165" fontId="302" fillId="47" borderId="31" xfId="430" applyNumberFormat="1" applyFont="1" applyFill="1" applyBorder="1" applyAlignment="1">
      <alignment horizontal="center" vertical="center"/>
    </xf>
    <xf numFmtId="1" fontId="302" fillId="47" borderId="22" xfId="430" applyNumberFormat="1" applyFont="1" applyFill="1" applyBorder="1" applyAlignment="1">
      <alignment horizontal="center" vertical="center"/>
    </xf>
    <xf numFmtId="165" fontId="302" fillId="47" borderId="63" xfId="430" applyNumberFormat="1" applyFont="1" applyFill="1" applyBorder="1" applyAlignment="1">
      <alignment horizontal="center" vertical="center"/>
    </xf>
    <xf numFmtId="1" fontId="54" fillId="47" borderId="70" xfId="430" applyNumberFormat="1" applyFont="1" applyFill="1" applyBorder="1" applyAlignment="1">
      <alignment horizontal="center" vertical="center"/>
    </xf>
    <xf numFmtId="20" fontId="301" fillId="47" borderId="72" xfId="0" quotePrefix="1" applyNumberFormat="1" applyFont="1" applyFill="1" applyBorder="1" applyAlignment="1">
      <alignment horizontal="center" vertical="center"/>
    </xf>
    <xf numFmtId="1" fontId="302" fillId="47" borderId="10" xfId="430" applyNumberFormat="1" applyFont="1" applyFill="1" applyBorder="1" applyAlignment="1">
      <alignment horizontal="center" vertical="center"/>
    </xf>
    <xf numFmtId="1" fontId="302" fillId="47" borderId="14" xfId="430" applyNumberFormat="1" applyFont="1" applyFill="1" applyBorder="1" applyAlignment="1">
      <alignment horizontal="center" vertical="center"/>
    </xf>
    <xf numFmtId="165" fontId="302" fillId="47" borderId="27" xfId="430" applyNumberFormat="1" applyFont="1" applyFill="1" applyBorder="1" applyAlignment="1">
      <alignment horizontal="center" vertical="center"/>
    </xf>
    <xf numFmtId="1" fontId="54" fillId="47" borderId="79" xfId="430" applyNumberFormat="1" applyFont="1" applyFill="1" applyBorder="1" applyAlignment="1">
      <alignment horizontal="center" vertical="center"/>
    </xf>
    <xf numFmtId="20" fontId="301" fillId="47" borderId="72" xfId="0" applyNumberFormat="1" applyFont="1" applyFill="1" applyBorder="1" applyAlignment="1">
      <alignment horizontal="center" vertical="center"/>
    </xf>
    <xf numFmtId="1" fontId="302" fillId="97" borderId="10" xfId="430" applyNumberFormat="1" applyFont="1" applyFill="1" applyBorder="1" applyAlignment="1">
      <alignment horizontal="center" vertical="center"/>
    </xf>
    <xf numFmtId="165" fontId="302" fillId="97" borderId="31" xfId="430" applyNumberFormat="1" applyFont="1" applyFill="1" applyBorder="1" applyAlignment="1">
      <alignment horizontal="center" vertical="center"/>
    </xf>
    <xf numFmtId="1" fontId="302" fillId="97" borderId="14" xfId="430" applyNumberFormat="1" applyFont="1" applyFill="1" applyBorder="1" applyAlignment="1">
      <alignment horizontal="center" vertical="center"/>
    </xf>
    <xf numFmtId="165" fontId="302" fillId="97" borderId="27" xfId="430" applyNumberFormat="1" applyFont="1" applyFill="1" applyBorder="1" applyAlignment="1">
      <alignment horizontal="center" vertical="center"/>
    </xf>
    <xf numFmtId="1" fontId="54" fillId="97" borderId="79" xfId="430" applyNumberFormat="1" applyFont="1" applyFill="1" applyBorder="1" applyAlignment="1">
      <alignment horizontal="center" vertical="center"/>
    </xf>
    <xf numFmtId="20" fontId="301" fillId="47" borderId="109" xfId="0" quotePrefix="1" applyNumberFormat="1" applyFont="1" applyFill="1" applyBorder="1" applyAlignment="1">
      <alignment horizontal="center" vertical="center"/>
    </xf>
    <xf numFmtId="0" fontId="206" fillId="0" borderId="64" xfId="436" applyFont="1" applyFill="1" applyBorder="1" applyAlignment="1" applyProtection="1">
      <protection locked="0"/>
    </xf>
    <xf numFmtId="0" fontId="285" fillId="0" borderId="50" xfId="0" applyFont="1" applyBorder="1"/>
    <xf numFmtId="1" fontId="83" fillId="44" borderId="66" xfId="430" applyNumberFormat="1" applyFont="1" applyFill="1" applyBorder="1" applyAlignment="1">
      <alignment horizontal="center" vertical="center"/>
    </xf>
    <xf numFmtId="1" fontId="303" fillId="41" borderId="0" xfId="0" applyNumberFormat="1" applyFont="1" applyFill="1" applyBorder="1" applyAlignment="1" applyProtection="1">
      <alignment horizontal="center" vertical="center"/>
      <protection locked="0"/>
    </xf>
    <xf numFmtId="0" fontId="182" fillId="0" borderId="0" xfId="436" applyFont="1" applyAlignment="1" applyProtection="1">
      <alignment horizontal="left" vertical="top"/>
      <protection locked="0"/>
    </xf>
    <xf numFmtId="0" fontId="184" fillId="0" borderId="0" xfId="436" applyFont="1" applyAlignment="1">
      <alignment horizontal="left" vertical="top"/>
    </xf>
    <xf numFmtId="0" fontId="182" fillId="0" borderId="134" xfId="428" applyFont="1" applyFill="1" applyBorder="1" applyAlignment="1">
      <alignment horizontal="left" vertical="top"/>
    </xf>
    <xf numFmtId="1" fontId="292" fillId="27" borderId="66" xfId="0" applyNumberFormat="1" applyFont="1" applyFill="1" applyBorder="1" applyAlignment="1" applyProtection="1">
      <alignment horizontal="center" vertical="center"/>
      <protection locked="0"/>
    </xf>
    <xf numFmtId="0" fontId="131" fillId="34" borderId="10" xfId="0" applyFont="1" applyFill="1" applyBorder="1"/>
    <xf numFmtId="0" fontId="306" fillId="34" borderId="10" xfId="0" applyFont="1" applyFill="1" applyBorder="1"/>
    <xf numFmtId="0" fontId="131" fillId="34" borderId="10" xfId="0" applyFont="1" applyFill="1" applyBorder="1" applyAlignment="1">
      <alignment horizontal="left" vertical="center"/>
    </xf>
    <xf numFmtId="0" fontId="131" fillId="34" borderId="10" xfId="0" applyFont="1" applyFill="1" applyBorder="1" applyAlignment="1">
      <alignment horizontal="center" vertical="center"/>
    </xf>
    <xf numFmtId="1" fontId="2" fillId="0" borderId="46" xfId="428" applyNumberFormat="1" applyFont="1" applyFill="1" applyBorder="1" applyAlignment="1" applyProtection="1">
      <alignment horizontal="center" vertical="center"/>
      <protection locked="0"/>
    </xf>
    <xf numFmtId="1" fontId="255" fillId="0" borderId="46" xfId="429" applyNumberFormat="1" applyFont="1" applyFill="1" applyBorder="1" applyAlignment="1" applyProtection="1">
      <alignment horizontal="center" vertical="center"/>
    </xf>
    <xf numFmtId="1" fontId="294" fillId="0" borderId="62" xfId="428" applyNumberFormat="1" applyFont="1" applyFill="1" applyBorder="1" applyAlignment="1">
      <alignment horizontal="center" vertical="center"/>
    </xf>
    <xf numFmtId="20" fontId="60" fillId="0" borderId="46" xfId="429" applyNumberFormat="1" applyFont="1" applyFill="1" applyBorder="1" applyAlignment="1">
      <alignment horizontal="left" vertical="center"/>
    </xf>
    <xf numFmtId="0" fontId="61" fillId="0" borderId="338" xfId="428" applyFont="1" applyFill="1" applyBorder="1" applyAlignment="1">
      <alignment horizontal="center" vertical="center"/>
    </xf>
    <xf numFmtId="173" fontId="61" fillId="0" borderId="338" xfId="429" applyNumberFormat="1" applyFont="1" applyFill="1" applyBorder="1" applyAlignment="1">
      <alignment vertical="center"/>
    </xf>
    <xf numFmtId="0" fontId="61" fillId="0" borderId="338" xfId="428" applyFont="1" applyFill="1" applyBorder="1" applyAlignment="1">
      <alignment vertical="center"/>
    </xf>
    <xf numFmtId="1" fontId="255" fillId="0" borderId="78" xfId="429" applyNumberFormat="1" applyFont="1" applyFill="1" applyBorder="1" applyAlignment="1" applyProtection="1">
      <alignment horizontal="center" vertical="center"/>
    </xf>
    <xf numFmtId="1" fontId="2" fillId="0" borderId="78" xfId="428" applyNumberFormat="1" applyFont="1" applyFill="1" applyBorder="1" applyAlignment="1" applyProtection="1">
      <alignment horizontal="center" vertical="center"/>
      <protection locked="0"/>
    </xf>
    <xf numFmtId="1" fontId="61" fillId="0" borderId="78" xfId="429" applyNumberFormat="1" applyFont="1" applyFill="1" applyBorder="1" applyAlignment="1" applyProtection="1">
      <alignment horizontal="center" vertical="center"/>
    </xf>
    <xf numFmtId="0" fontId="53" fillId="0" borderId="338" xfId="428" applyFont="1" applyFill="1" applyBorder="1" applyAlignment="1">
      <alignment horizontal="center" vertical="center"/>
    </xf>
    <xf numFmtId="173" fontId="53" fillId="0" borderId="338" xfId="429" applyNumberFormat="1" applyFont="1" applyFill="1" applyBorder="1" applyAlignment="1">
      <alignment vertical="center"/>
    </xf>
    <xf numFmtId="0" fontId="53" fillId="0" borderId="338" xfId="428" applyFont="1" applyFill="1" applyBorder="1" applyAlignment="1">
      <alignment vertical="center"/>
    </xf>
    <xf numFmtId="1" fontId="53" fillId="0" borderId="339" xfId="428" applyNumberFormat="1" applyFont="1" applyFill="1" applyBorder="1" applyAlignment="1">
      <alignment horizontal="center" vertical="center"/>
    </xf>
    <xf numFmtId="0" fontId="53" fillId="0" borderId="73" xfId="423" applyNumberFormat="1" applyFont="1" applyBorder="1"/>
    <xf numFmtId="0" fontId="53" fillId="0" borderId="12" xfId="423" applyNumberFormat="1" applyFont="1" applyBorder="1"/>
    <xf numFmtId="0" fontId="53" fillId="0" borderId="338" xfId="423" applyNumberFormat="1" applyFont="1" applyBorder="1"/>
    <xf numFmtId="1" fontId="53" fillId="0" borderId="73" xfId="428" applyNumberFormat="1" applyFont="1" applyFill="1" applyBorder="1" applyAlignment="1">
      <alignment horizontal="center" vertical="center"/>
    </xf>
    <xf numFmtId="1" fontId="53" fillId="0" borderId="12" xfId="428" applyNumberFormat="1" applyFont="1" applyFill="1" applyBorder="1" applyAlignment="1" applyProtection="1">
      <alignment horizontal="center" vertical="center"/>
      <protection locked="0"/>
    </xf>
    <xf numFmtId="1" fontId="53" fillId="0" borderId="338" xfId="428" applyNumberFormat="1" applyFont="1" applyFill="1" applyBorder="1" applyAlignment="1" applyProtection="1">
      <alignment horizontal="center" vertical="center"/>
      <protection locked="0"/>
    </xf>
    <xf numFmtId="1" fontId="13" fillId="25" borderId="14" xfId="435" applyNumberFormat="1" applyFont="1" applyFill="1" applyBorder="1" applyAlignment="1" applyProtection="1">
      <alignment horizontal="center"/>
    </xf>
    <xf numFmtId="1" fontId="13" fillId="25" borderId="10" xfId="435" applyNumberFormat="1" applyFont="1" applyFill="1" applyBorder="1" applyAlignment="1" applyProtection="1">
      <alignment horizontal="center"/>
    </xf>
    <xf numFmtId="0" fontId="7" fillId="0" borderId="340" xfId="428" applyFont="1" applyFill="1" applyBorder="1" applyAlignment="1">
      <alignment horizontal="center" vertical="center"/>
    </xf>
    <xf numFmtId="0" fontId="2" fillId="0" borderId="338" xfId="428" applyFont="1" applyFill="1" applyBorder="1" applyAlignment="1">
      <alignment horizontal="center" vertical="center"/>
    </xf>
    <xf numFmtId="0" fontId="2" fillId="0" borderId="339" xfId="428" applyFont="1" applyFill="1" applyBorder="1" applyAlignment="1">
      <alignment horizontal="center" vertical="center"/>
    </xf>
    <xf numFmtId="1" fontId="2" fillId="0" borderId="261" xfId="428" applyNumberFormat="1" applyFont="1" applyFill="1" applyBorder="1" applyAlignment="1">
      <alignment horizontal="center" vertical="center"/>
    </xf>
    <xf numFmtId="1" fontId="2" fillId="0" borderId="338" xfId="428" applyNumberFormat="1" applyFont="1" applyFill="1" applyBorder="1" applyAlignment="1">
      <alignment horizontal="center" vertical="center"/>
    </xf>
    <xf numFmtId="1" fontId="2" fillId="0" borderId="261" xfId="428" applyNumberFormat="1" applyFont="1" applyFill="1" applyBorder="1" applyAlignment="1" applyProtection="1">
      <alignment horizontal="center" vertical="center"/>
      <protection locked="0"/>
    </xf>
    <xf numFmtId="1" fontId="2" fillId="0" borderId="338" xfId="428" applyNumberFormat="1" applyFont="1" applyFill="1" applyBorder="1" applyAlignment="1" applyProtection="1">
      <alignment horizontal="center" vertical="center"/>
      <protection locked="0"/>
    </xf>
    <xf numFmtId="1" fontId="2" fillId="0" borderId="339" xfId="432" applyNumberFormat="1" applyFont="1" applyFill="1" applyBorder="1" applyAlignment="1" applyProtection="1">
      <alignment horizontal="center"/>
      <protection locked="0"/>
    </xf>
    <xf numFmtId="20" fontId="158" fillId="0" borderId="339" xfId="428" applyNumberFormat="1" applyFont="1" applyFill="1" applyBorder="1" applyAlignment="1">
      <alignment vertical="center"/>
    </xf>
    <xf numFmtId="14" fontId="158" fillId="0" borderId="339" xfId="428" applyNumberFormat="1" applyFont="1" applyFill="1" applyBorder="1" applyAlignment="1">
      <alignment horizontal="left" vertical="center"/>
    </xf>
    <xf numFmtId="165" fontId="99" fillId="45" borderId="10" xfId="0" applyNumberFormat="1" applyFont="1" applyFill="1" applyBorder="1" applyAlignment="1">
      <alignment horizontal="center" vertical="center"/>
    </xf>
    <xf numFmtId="165" fontId="99" fillId="0" borderId="0" xfId="0" applyNumberFormat="1" applyFont="1"/>
    <xf numFmtId="165" fontId="153" fillId="66" borderId="88" xfId="0" applyNumberFormat="1" applyFont="1" applyFill="1" applyBorder="1" applyAlignment="1" applyProtection="1">
      <alignment horizontal="center" vertical="center"/>
      <protection locked="0"/>
    </xf>
    <xf numFmtId="165" fontId="153" fillId="66" borderId="76" xfId="0" applyNumberFormat="1" applyFont="1" applyFill="1" applyBorder="1" applyAlignment="1" applyProtection="1">
      <alignment horizontal="center" vertical="center"/>
      <protection locked="0"/>
    </xf>
    <xf numFmtId="165" fontId="98" fillId="47" borderId="18" xfId="375" applyNumberFormat="1" applyFont="1" applyFill="1" applyBorder="1" applyAlignment="1">
      <alignment horizontal="center"/>
    </xf>
    <xf numFmtId="173" fontId="307" fillId="0" borderId="0" xfId="375" applyNumberFormat="1" applyFont="1" applyAlignment="1">
      <alignment horizontal="left" vertical="top"/>
    </xf>
    <xf numFmtId="173" fontId="307" fillId="0" borderId="0" xfId="375" applyNumberFormat="1" applyFont="1" applyFill="1" applyBorder="1" applyAlignment="1">
      <alignment horizontal="left" vertical="top"/>
    </xf>
    <xf numFmtId="0" fontId="38" fillId="0" borderId="0" xfId="0" applyFont="1" applyBorder="1" applyAlignment="1">
      <alignment vertical="center"/>
    </xf>
    <xf numFmtId="165" fontId="308" fillId="47" borderId="18" xfId="375" applyNumberFormat="1" applyFont="1" applyFill="1" applyBorder="1" applyAlignment="1" applyProtection="1">
      <alignment horizontal="center"/>
    </xf>
    <xf numFmtId="20" fontId="240" fillId="0" borderId="30" xfId="431" applyNumberFormat="1" applyFont="1" applyFill="1" applyBorder="1" applyAlignment="1">
      <alignment horizontal="center" vertical="center"/>
    </xf>
    <xf numFmtId="0" fontId="197" fillId="0" borderId="51" xfId="436" applyFont="1" applyBorder="1" applyAlignment="1">
      <alignment vertical="center"/>
    </xf>
    <xf numFmtId="0" fontId="197" fillId="0" borderId="51" xfId="436" applyFont="1" applyBorder="1" applyAlignment="1" applyProtection="1">
      <alignment vertical="center"/>
      <protection locked="0"/>
    </xf>
    <xf numFmtId="0" fontId="197" fillId="0" borderId="80" xfId="436" applyFont="1" applyBorder="1" applyAlignment="1" applyProtection="1">
      <alignment vertical="center"/>
      <protection locked="0"/>
    </xf>
    <xf numFmtId="0" fontId="202" fillId="0" borderId="341" xfId="0" applyFont="1" applyBorder="1" applyAlignment="1">
      <alignment vertical="center"/>
    </xf>
    <xf numFmtId="0" fontId="203" fillId="0" borderId="51" xfId="0" applyFont="1" applyBorder="1" applyAlignment="1">
      <alignment vertical="center" wrapText="1"/>
    </xf>
    <xf numFmtId="0" fontId="203" fillId="0" borderId="51" xfId="0" applyFont="1" applyBorder="1" applyAlignment="1">
      <alignment vertical="center"/>
    </xf>
    <xf numFmtId="0" fontId="204" fillId="0" borderId="51" xfId="0" applyFont="1" applyBorder="1" applyAlignment="1">
      <alignment vertical="center"/>
    </xf>
    <xf numFmtId="0" fontId="205" fillId="0" borderId="51" xfId="0" applyFont="1" applyBorder="1" applyAlignment="1">
      <alignment horizontal="left" vertical="center"/>
    </xf>
    <xf numFmtId="0" fontId="197" fillId="0" borderId="70" xfId="436" applyFont="1" applyBorder="1" applyAlignment="1" applyProtection="1">
      <alignment vertical="center"/>
      <protection locked="0"/>
    </xf>
    <xf numFmtId="0" fontId="206" fillId="0" borderId="79" xfId="436" applyFont="1" applyBorder="1" applyAlignment="1" applyProtection="1">
      <alignment vertical="center"/>
      <protection locked="0"/>
    </xf>
    <xf numFmtId="0" fontId="285" fillId="0" borderId="51" xfId="0" applyFont="1" applyBorder="1"/>
    <xf numFmtId="0" fontId="211" fillId="0" borderId="51" xfId="0" applyFont="1" applyBorder="1"/>
    <xf numFmtId="14" fontId="310" fillId="0" borderId="91" xfId="0" applyNumberFormat="1" applyFont="1" applyBorder="1" applyAlignment="1">
      <alignment vertical="center"/>
    </xf>
    <xf numFmtId="14" fontId="249" fillId="0" borderId="90" xfId="428" applyNumberFormat="1" applyFont="1" applyFill="1" applyBorder="1" applyAlignment="1">
      <alignment vertical="center"/>
    </xf>
    <xf numFmtId="0" fontId="311" fillId="31" borderId="72" xfId="0" applyFont="1" applyFill="1" applyBorder="1" applyAlignment="1">
      <alignment horizontal="left"/>
    </xf>
    <xf numFmtId="14" fontId="249" fillId="0" borderId="92" xfId="428" applyNumberFormat="1" applyFont="1" applyFill="1" applyBorder="1" applyAlignment="1">
      <alignment vertical="center"/>
    </xf>
    <xf numFmtId="14" fontId="312" fillId="0" borderId="116" xfId="428" applyNumberFormat="1" applyFont="1" applyFill="1" applyBorder="1" applyAlignment="1">
      <alignment vertical="center"/>
    </xf>
    <xf numFmtId="20" fontId="312" fillId="0" borderId="121" xfId="428" applyNumberFormat="1" applyFont="1" applyFill="1" applyBorder="1" applyAlignment="1">
      <alignment vertical="center"/>
    </xf>
    <xf numFmtId="14" fontId="249" fillId="0" borderId="127" xfId="428" applyNumberFormat="1" applyFont="1" applyFill="1" applyBorder="1" applyAlignment="1">
      <alignment vertical="center"/>
    </xf>
    <xf numFmtId="0" fontId="249" fillId="31" borderId="72" xfId="0" applyFont="1" applyFill="1" applyBorder="1" applyAlignment="1">
      <alignment horizontal="left"/>
    </xf>
    <xf numFmtId="0" fontId="249" fillId="31" borderId="72" xfId="0" applyFont="1" applyFill="1" applyBorder="1"/>
    <xf numFmtId="14" fontId="249" fillId="31" borderId="72" xfId="0" applyNumberFormat="1" applyFont="1" applyFill="1" applyBorder="1"/>
    <xf numFmtId="14" fontId="249" fillId="0" borderId="92" xfId="0" applyNumberFormat="1" applyFont="1" applyFill="1" applyBorder="1" applyAlignment="1">
      <alignment horizontal="left"/>
    </xf>
    <xf numFmtId="14" fontId="249" fillId="0" borderId="123" xfId="0" applyNumberFormat="1" applyFont="1" applyFill="1" applyBorder="1" applyAlignment="1">
      <alignment horizontal="left" vertical="center"/>
    </xf>
    <xf numFmtId="14" fontId="249" fillId="0" borderId="72" xfId="428" applyNumberFormat="1" applyFont="1" applyFill="1" applyBorder="1" applyAlignment="1">
      <alignment vertical="center"/>
    </xf>
    <xf numFmtId="20" fontId="249" fillId="31" borderId="72" xfId="500" applyNumberFormat="1" applyFont="1" applyFill="1" applyBorder="1" applyAlignment="1">
      <alignment vertical="center"/>
    </xf>
    <xf numFmtId="20" fontId="249" fillId="31" borderId="72" xfId="0" applyNumberFormat="1" applyFont="1" applyFill="1" applyBorder="1"/>
    <xf numFmtId="14" fontId="249" fillId="31" borderId="109" xfId="499" applyNumberFormat="1" applyFont="1" applyFill="1" applyBorder="1" applyAlignment="1">
      <alignment horizontal="left" vertical="center"/>
    </xf>
    <xf numFmtId="14" fontId="249" fillId="31" borderId="72" xfId="499" applyNumberFormat="1" applyFont="1" applyFill="1" applyBorder="1" applyAlignment="1">
      <alignment horizontal="left" vertical="center"/>
    </xf>
    <xf numFmtId="20" fontId="249" fillId="0" borderId="72" xfId="500" applyNumberFormat="1" applyFont="1" applyFill="1" applyBorder="1" applyAlignment="1">
      <alignment vertical="center"/>
    </xf>
    <xf numFmtId="14" fontId="249" fillId="31" borderId="123" xfId="499" applyNumberFormat="1" applyFont="1" applyFill="1" applyBorder="1" applyAlignment="1">
      <alignment horizontal="left" vertical="center"/>
    </xf>
    <xf numFmtId="14" fontId="313" fillId="0" borderId="38" xfId="428" applyNumberFormat="1" applyFont="1" applyFill="1" applyBorder="1" applyAlignment="1">
      <alignment vertical="center"/>
    </xf>
    <xf numFmtId="14" fontId="249" fillId="31" borderId="72" xfId="428" applyNumberFormat="1" applyFont="1" applyFill="1" applyBorder="1" applyAlignment="1">
      <alignment horizontal="left" vertical="center"/>
    </xf>
    <xf numFmtId="14" fontId="249" fillId="31" borderId="0" xfId="0" applyNumberFormat="1" applyFont="1" applyFill="1"/>
    <xf numFmtId="0" fontId="311" fillId="31" borderId="207" xfId="0" applyFont="1" applyFill="1" applyBorder="1" applyAlignment="1">
      <alignment horizontal="left"/>
    </xf>
    <xf numFmtId="14" fontId="313" fillId="0" borderId="40" xfId="428" applyNumberFormat="1" applyFont="1" applyFill="1" applyBorder="1" applyAlignment="1">
      <alignment vertical="center"/>
    </xf>
    <xf numFmtId="14" fontId="249" fillId="0" borderId="136" xfId="428" applyNumberFormat="1" applyFont="1" applyFill="1" applyBorder="1" applyAlignment="1">
      <alignment vertical="center"/>
    </xf>
    <xf numFmtId="14" fontId="142" fillId="0" borderId="50" xfId="500" applyNumberFormat="1" applyFont="1" applyFill="1" applyBorder="1" applyAlignment="1">
      <alignment horizontal="left" vertical="center"/>
    </xf>
    <xf numFmtId="14" fontId="142" fillId="0" borderId="340" xfId="500" applyNumberFormat="1" applyFont="1" applyFill="1" applyBorder="1" applyAlignment="1">
      <alignment horizontal="left" vertical="center"/>
    </xf>
    <xf numFmtId="14" fontId="314" fillId="0" borderId="38" xfId="428" applyNumberFormat="1" applyFont="1" applyFill="1" applyBorder="1" applyAlignment="1">
      <alignment vertical="center"/>
    </xf>
    <xf numFmtId="14" fontId="249" fillId="0" borderId="102" xfId="428" applyNumberFormat="1" applyFont="1" applyFill="1" applyBorder="1" applyAlignment="1">
      <alignment vertical="center"/>
    </xf>
    <xf numFmtId="14" fontId="249" fillId="0" borderId="90" xfId="428" applyNumberFormat="1" applyFont="1" applyFill="1" applyBorder="1" applyAlignment="1">
      <alignment horizontal="left" vertical="center"/>
    </xf>
    <xf numFmtId="14" fontId="249" fillId="0" borderId="91" xfId="428" applyNumberFormat="1" applyFont="1" applyFill="1" applyBorder="1" applyAlignment="1">
      <alignment horizontal="left" vertical="center"/>
    </xf>
    <xf numFmtId="0" fontId="315" fillId="0" borderId="10" xfId="375" applyNumberFormat="1" applyFont="1" applyBorder="1" applyAlignment="1">
      <alignment horizontal="center" vertical="center"/>
    </xf>
    <xf numFmtId="14" fontId="298" fillId="0" borderId="90" xfId="428" applyNumberFormat="1" applyFont="1" applyFill="1" applyBorder="1" applyAlignment="1">
      <alignment vertical="center"/>
    </xf>
    <xf numFmtId="0" fontId="298" fillId="0" borderId="0" xfId="0" applyFont="1" applyBorder="1"/>
    <xf numFmtId="14" fontId="298" fillId="0" borderId="92" xfId="428" applyNumberFormat="1" applyFont="1" applyFill="1" applyBorder="1" applyAlignment="1">
      <alignment vertical="center"/>
    </xf>
    <xf numFmtId="0" fontId="298" fillId="31" borderId="72" xfId="0" applyFont="1" applyFill="1" applyBorder="1"/>
    <xf numFmtId="0" fontId="298" fillId="31" borderId="207" xfId="0" applyFont="1" applyFill="1" applyBorder="1" applyAlignment="1">
      <alignment horizontal="left"/>
    </xf>
    <xf numFmtId="0" fontId="298" fillId="31" borderId="72" xfId="0" applyFont="1" applyFill="1" applyBorder="1" applyAlignment="1">
      <alignment horizontal="left"/>
    </xf>
    <xf numFmtId="0" fontId="0" fillId="0" borderId="0" xfId="0" applyNumberFormat="1" applyBorder="1" applyAlignment="1"/>
    <xf numFmtId="0" fontId="316" fillId="0" borderId="0" xfId="436" applyNumberFormat="1" applyFont="1" applyFill="1" applyBorder="1" applyAlignment="1" applyProtection="1">
      <alignment horizontal="left" vertical="center"/>
    </xf>
    <xf numFmtId="0" fontId="316" fillId="0" borderId="0" xfId="0" applyNumberFormat="1" applyFont="1" applyFill="1" applyBorder="1" applyAlignment="1" applyProtection="1">
      <alignment vertical="center"/>
      <protection locked="0"/>
    </xf>
    <xf numFmtId="0" fontId="303" fillId="0" borderId="0" xfId="0" applyNumberFormat="1" applyFont="1" applyFill="1" applyBorder="1" applyAlignment="1" applyProtection="1">
      <alignment vertical="center"/>
      <protection locked="0"/>
    </xf>
    <xf numFmtId="0" fontId="303" fillId="0" borderId="0" xfId="0" applyNumberFormat="1" applyFont="1" applyFill="1" applyBorder="1" applyAlignment="1" applyProtection="1">
      <alignment vertical="center"/>
    </xf>
    <xf numFmtId="0" fontId="316" fillId="0" borderId="0" xfId="436" applyNumberFormat="1" applyFont="1" applyFill="1" applyBorder="1" applyAlignment="1" applyProtection="1">
      <alignment vertical="center"/>
      <protection locked="0"/>
    </xf>
    <xf numFmtId="0" fontId="317" fillId="0" borderId="0" xfId="0" applyFont="1"/>
    <xf numFmtId="173" fontId="318" fillId="0" borderId="12" xfId="0" applyNumberFormat="1" applyFont="1" applyBorder="1" applyAlignment="1">
      <alignment vertical="center"/>
    </xf>
    <xf numFmtId="1" fontId="245" fillId="35" borderId="66" xfId="0" applyNumberFormat="1" applyFont="1" applyFill="1" applyBorder="1" applyAlignment="1">
      <alignment horizontal="center" vertical="center"/>
    </xf>
    <xf numFmtId="1" fontId="284" fillId="65" borderId="66" xfId="0" applyNumberFormat="1" applyFont="1" applyFill="1" applyBorder="1" applyAlignment="1" applyProtection="1">
      <alignment horizontal="center" vertical="center"/>
      <protection locked="0"/>
    </xf>
    <xf numFmtId="0" fontId="2" fillId="0" borderId="338" xfId="436" applyFont="1" applyFill="1" applyBorder="1" applyAlignment="1">
      <alignment horizontal="center" vertical="center"/>
    </xf>
    <xf numFmtId="0" fontId="2" fillId="0" borderId="339" xfId="436" applyFont="1" applyFill="1" applyBorder="1" applyAlignment="1">
      <alignment horizontal="center" vertical="center"/>
    </xf>
    <xf numFmtId="14" fontId="319" fillId="0" borderId="340" xfId="0" applyNumberFormat="1" applyFont="1" applyBorder="1" applyAlignment="1">
      <alignment horizontal="left" vertical="center"/>
    </xf>
    <xf numFmtId="0" fontId="53" fillId="0" borderId="338" xfId="436" applyFont="1" applyFill="1" applyBorder="1" applyAlignment="1">
      <alignment horizontal="center" vertical="center"/>
    </xf>
    <xf numFmtId="0" fontId="2" fillId="31" borderId="178" xfId="436" applyFont="1" applyFill="1" applyBorder="1">
      <alignment vertical="center"/>
    </xf>
    <xf numFmtId="0" fontId="309" fillId="31" borderId="157" xfId="436" applyFont="1" applyFill="1" applyBorder="1" applyAlignment="1" applyProtection="1">
      <alignment horizontal="center" vertical="center"/>
      <protection locked="0"/>
    </xf>
    <xf numFmtId="165" fontId="117" fillId="0" borderId="0" xfId="0" applyNumberFormat="1" applyFont="1"/>
    <xf numFmtId="1" fontId="245" fillId="99" borderId="287" xfId="0" applyNumberFormat="1" applyFont="1" applyFill="1" applyBorder="1" applyAlignment="1" applyProtection="1">
      <alignment horizontal="center" vertical="center"/>
      <protection locked="0"/>
    </xf>
    <xf numFmtId="1" fontId="245" fillId="99" borderId="66" xfId="0" applyNumberFormat="1" applyFont="1" applyFill="1" applyBorder="1" applyAlignment="1" applyProtection="1">
      <alignment horizontal="center" vertical="center"/>
      <protection locked="0"/>
    </xf>
    <xf numFmtId="1" fontId="245" fillId="99" borderId="66" xfId="0" applyNumberFormat="1" applyFont="1" applyFill="1" applyBorder="1" applyAlignment="1">
      <alignment horizontal="center" vertical="center"/>
    </xf>
    <xf numFmtId="1" fontId="244" fillId="99" borderId="66" xfId="0" applyNumberFormat="1" applyFont="1" applyFill="1" applyBorder="1" applyAlignment="1">
      <alignment horizontal="center" vertical="center"/>
    </xf>
    <xf numFmtId="1" fontId="244" fillId="33" borderId="66" xfId="0" applyNumberFormat="1" applyFont="1" applyFill="1" applyBorder="1" applyAlignment="1" applyProtection="1">
      <alignment horizontal="center" vertical="center"/>
      <protection locked="0"/>
    </xf>
    <xf numFmtId="1" fontId="245" fillId="33" borderId="66" xfId="0" applyNumberFormat="1" applyFont="1" applyFill="1" applyBorder="1" applyAlignment="1" applyProtection="1">
      <alignment horizontal="center" vertical="center"/>
      <protection locked="0"/>
    </xf>
    <xf numFmtId="1" fontId="245" fillId="33" borderId="205" xfId="0" applyNumberFormat="1" applyFont="1" applyFill="1" applyBorder="1" applyAlignment="1" applyProtection="1">
      <alignment horizontal="center" vertical="center"/>
      <protection locked="0"/>
    </xf>
    <xf numFmtId="1" fontId="245" fillId="33" borderId="67" xfId="0" applyNumberFormat="1" applyFont="1" applyFill="1" applyBorder="1" applyAlignment="1" applyProtection="1">
      <alignment horizontal="center" vertical="center"/>
      <protection locked="0"/>
    </xf>
    <xf numFmtId="166" fontId="245" fillId="33" borderId="287" xfId="271" applyNumberFormat="1" applyFont="1" applyFill="1" applyBorder="1" applyAlignment="1">
      <alignment horizontal="center" vertical="center"/>
    </xf>
    <xf numFmtId="166" fontId="263" fillId="33" borderId="66" xfId="271" applyNumberFormat="1" applyFont="1" applyFill="1" applyBorder="1" applyAlignment="1">
      <alignment horizontal="center" vertical="center"/>
    </xf>
    <xf numFmtId="166" fontId="245" fillId="33" borderId="66" xfId="271" applyNumberFormat="1" applyFont="1" applyFill="1" applyBorder="1" applyAlignment="1">
      <alignment horizontal="center" vertical="center"/>
    </xf>
    <xf numFmtId="166" fontId="291" fillId="33" borderId="66" xfId="271" applyNumberFormat="1" applyFont="1" applyFill="1" applyBorder="1" applyAlignment="1">
      <alignment horizontal="center" vertical="center"/>
    </xf>
    <xf numFmtId="166" fontId="245" fillId="33" borderId="205" xfId="271" applyNumberFormat="1" applyFont="1" applyFill="1" applyBorder="1" applyAlignment="1">
      <alignment horizontal="center" vertical="center"/>
    </xf>
    <xf numFmtId="166" fontId="245" fillId="33" borderId="67" xfId="271" applyNumberFormat="1" applyFont="1" applyFill="1" applyBorder="1" applyAlignment="1">
      <alignment horizontal="center" vertical="center"/>
    </xf>
    <xf numFmtId="1" fontId="245" fillId="99" borderId="287" xfId="0" applyNumberFormat="1" applyFont="1" applyFill="1" applyBorder="1" applyAlignment="1" applyProtection="1">
      <alignment vertical="center"/>
      <protection locked="0"/>
    </xf>
    <xf numFmtId="1" fontId="245" fillId="99" borderId="66" xfId="0" applyNumberFormat="1" applyFont="1" applyFill="1" applyBorder="1" applyAlignment="1" applyProtection="1">
      <alignment vertical="center"/>
      <protection locked="0"/>
    </xf>
    <xf numFmtId="1" fontId="245" fillId="99" borderId="205" xfId="0" applyNumberFormat="1" applyFont="1" applyFill="1" applyBorder="1" applyAlignment="1" applyProtection="1">
      <alignment vertical="center"/>
      <protection locked="0"/>
    </xf>
    <xf numFmtId="1" fontId="245" fillId="99" borderId="67" xfId="0" applyNumberFormat="1" applyFont="1" applyFill="1" applyBorder="1" applyAlignment="1" applyProtection="1">
      <alignment vertical="center"/>
      <protection locked="0"/>
    </xf>
    <xf numFmtId="166" fontId="245" fillId="33" borderId="76" xfId="271" applyNumberFormat="1" applyFont="1" applyFill="1" applyBorder="1" applyAlignment="1">
      <alignment vertical="center"/>
    </xf>
    <xf numFmtId="9" fontId="53" fillId="0" borderId="0" xfId="458" applyFont="1" applyFill="1" applyAlignment="1">
      <alignment vertical="center"/>
    </xf>
    <xf numFmtId="0" fontId="53" fillId="0" borderId="0" xfId="0" applyFont="1" applyFill="1" applyAlignment="1">
      <alignment horizontal="center" vertical="center"/>
    </xf>
    <xf numFmtId="0" fontId="321" fillId="0" borderId="17" xfId="0" applyFont="1" applyFill="1" applyBorder="1" applyAlignment="1">
      <alignment vertical="center"/>
    </xf>
    <xf numFmtId="0" fontId="200" fillId="0" borderId="73" xfId="0" applyFont="1" applyFill="1" applyBorder="1" applyAlignment="1">
      <alignment vertical="center"/>
    </xf>
    <xf numFmtId="0" fontId="199" fillId="34" borderId="76" xfId="0" applyFont="1" applyFill="1" applyBorder="1" applyAlignment="1">
      <alignment horizontal="center" vertical="center"/>
    </xf>
    <xf numFmtId="20" fontId="199" fillId="34" borderId="328" xfId="0" applyNumberFormat="1" applyFont="1" applyFill="1" applyBorder="1" applyAlignment="1">
      <alignment horizontal="center" vertical="center"/>
    </xf>
    <xf numFmtId="20" fontId="199" fillId="34" borderId="329" xfId="0" applyNumberFormat="1" applyFont="1" applyFill="1" applyBorder="1" applyAlignment="1">
      <alignment horizontal="center" vertical="center"/>
    </xf>
    <xf numFmtId="20" fontId="199" fillId="34" borderId="331" xfId="0" quotePrefix="1" applyNumberFormat="1" applyFont="1" applyFill="1" applyBorder="1" applyAlignment="1">
      <alignment horizontal="center" vertical="center"/>
    </xf>
    <xf numFmtId="20" fontId="199" fillId="34" borderId="67" xfId="0" applyNumberFormat="1" applyFont="1" applyFill="1" applyBorder="1" applyAlignment="1">
      <alignment horizontal="center" vertical="center"/>
    </xf>
    <xf numFmtId="0" fontId="200" fillId="0" borderId="86" xfId="0" quotePrefix="1" applyFont="1" applyFill="1" applyBorder="1" applyAlignment="1">
      <alignment horizontal="left" vertical="center"/>
    </xf>
    <xf numFmtId="0" fontId="53" fillId="38" borderId="26" xfId="0" quotePrefix="1" applyFont="1" applyFill="1" applyBorder="1" applyAlignment="1">
      <alignment vertical="center"/>
    </xf>
    <xf numFmtId="1" fontId="53" fillId="92" borderId="330" xfId="0" applyNumberFormat="1" applyFont="1" applyFill="1" applyBorder="1" applyAlignment="1" applyProtection="1">
      <alignment horizontal="center" vertical="center"/>
      <protection locked="0"/>
    </xf>
    <xf numFmtId="1" fontId="53" fillId="92" borderId="28" xfId="0" applyNumberFormat="1" applyFont="1" applyFill="1" applyBorder="1" applyAlignment="1" applyProtection="1">
      <alignment horizontal="center" vertical="center"/>
      <protection locked="0"/>
    </xf>
    <xf numFmtId="1" fontId="53" fillId="38" borderId="28" xfId="0" applyNumberFormat="1" applyFont="1" applyFill="1" applyBorder="1" applyAlignment="1" applyProtection="1">
      <alignment horizontal="center" vertical="center"/>
      <protection locked="0"/>
    </xf>
    <xf numFmtId="1" fontId="53" fillId="92" borderId="262" xfId="0" applyNumberFormat="1" applyFont="1" applyFill="1" applyBorder="1" applyAlignment="1" applyProtection="1">
      <alignment horizontal="center" vertical="center"/>
      <protection locked="0"/>
    </xf>
    <xf numFmtId="1" fontId="53" fillId="92" borderId="61" xfId="0" applyNumberFormat="1" applyFont="1" applyFill="1" applyBorder="1" applyAlignment="1" applyProtection="1">
      <alignment horizontal="center" vertical="center"/>
      <protection locked="0"/>
    </xf>
    <xf numFmtId="0" fontId="200" fillId="0" borderId="46" xfId="0" quotePrefix="1" applyFont="1" applyFill="1" applyBorder="1" applyAlignment="1">
      <alignment horizontal="left" vertical="center"/>
    </xf>
    <xf numFmtId="0" fontId="53" fillId="93" borderId="26" xfId="0" quotePrefix="1" applyFont="1" applyFill="1" applyBorder="1" applyAlignment="1">
      <alignment vertical="center"/>
    </xf>
    <xf numFmtId="1" fontId="53" fillId="94" borderId="184" xfId="0" applyNumberFormat="1" applyFont="1" applyFill="1" applyBorder="1" applyAlignment="1" applyProtection="1">
      <alignment horizontal="center" vertical="center"/>
      <protection locked="0"/>
    </xf>
    <xf numFmtId="1" fontId="53" fillId="94" borderId="85" xfId="0" applyNumberFormat="1" applyFont="1" applyFill="1" applyBorder="1" applyAlignment="1" applyProtection="1">
      <alignment horizontal="center" vertical="center"/>
      <protection locked="0"/>
    </xf>
    <xf numFmtId="1" fontId="53" fillId="94" borderId="25" xfId="0" applyNumberFormat="1" applyFont="1" applyFill="1" applyBorder="1" applyAlignment="1" applyProtection="1">
      <alignment horizontal="center" vertical="center"/>
      <protection locked="0"/>
    </xf>
    <xf numFmtId="1" fontId="53" fillId="93" borderId="25" xfId="0" applyNumberFormat="1" applyFont="1" applyFill="1" applyBorder="1" applyAlignment="1" applyProtection="1">
      <alignment horizontal="center" vertical="center"/>
      <protection locked="0"/>
    </xf>
    <xf numFmtId="1" fontId="53" fillId="94" borderId="180" xfId="0" applyNumberFormat="1" applyFont="1" applyFill="1" applyBorder="1" applyAlignment="1" applyProtection="1">
      <alignment horizontal="center" vertical="center"/>
      <protection locked="0"/>
    </xf>
    <xf numFmtId="1" fontId="53" fillId="94" borderId="27" xfId="0" applyNumberFormat="1" applyFont="1" applyFill="1" applyBorder="1" applyAlignment="1" applyProtection="1">
      <alignment horizontal="center" vertical="center"/>
      <protection locked="0"/>
    </xf>
    <xf numFmtId="0" fontId="53" fillId="82" borderId="26" xfId="0" quotePrefix="1" applyFont="1" applyFill="1" applyBorder="1" applyAlignment="1">
      <alignment vertical="center"/>
    </xf>
    <xf numFmtId="1" fontId="53" fillId="95" borderId="184" xfId="0" applyNumberFormat="1" applyFont="1" applyFill="1" applyBorder="1" applyAlignment="1" applyProtection="1">
      <alignment horizontal="center" vertical="center"/>
      <protection locked="0"/>
    </xf>
    <xf numFmtId="1" fontId="53" fillId="95" borderId="85" xfId="0" applyNumberFormat="1" applyFont="1" applyFill="1" applyBorder="1" applyAlignment="1" applyProtection="1">
      <alignment horizontal="center" vertical="center"/>
      <protection locked="0"/>
    </xf>
    <xf numFmtId="1" fontId="53" fillId="95" borderId="25" xfId="0" applyNumberFormat="1" applyFont="1" applyFill="1" applyBorder="1" applyAlignment="1" applyProtection="1">
      <alignment horizontal="center" vertical="center"/>
      <protection locked="0"/>
    </xf>
    <xf numFmtId="1" fontId="53" fillId="82" borderId="25" xfId="0" applyNumberFormat="1" applyFont="1" applyFill="1" applyBorder="1" applyAlignment="1" applyProtection="1">
      <alignment horizontal="center" vertical="center"/>
      <protection locked="0"/>
    </xf>
    <xf numFmtId="1" fontId="53" fillId="95" borderId="180" xfId="0" applyNumberFormat="1" applyFont="1" applyFill="1" applyBorder="1" applyAlignment="1" applyProtection="1">
      <alignment horizontal="center" vertical="center"/>
      <protection locked="0"/>
    </xf>
    <xf numFmtId="1" fontId="53" fillId="95" borderId="27" xfId="0" applyNumberFormat="1" applyFont="1" applyFill="1" applyBorder="1" applyAlignment="1" applyProtection="1">
      <alignment horizontal="center" vertical="center"/>
      <protection locked="0"/>
    </xf>
    <xf numFmtId="0" fontId="53" fillId="70" borderId="26" xfId="0" quotePrefix="1" applyFont="1" applyFill="1" applyBorder="1" applyAlignment="1">
      <alignment vertical="center"/>
    </xf>
    <xf numFmtId="1" fontId="53" fillId="91" borderId="184" xfId="0" applyNumberFormat="1" applyFont="1" applyFill="1" applyBorder="1" applyAlignment="1" applyProtection="1">
      <alignment horizontal="center" vertical="center"/>
      <protection locked="0"/>
    </xf>
    <xf numFmtId="1" fontId="53" fillId="91" borderId="85" xfId="0" applyNumberFormat="1" applyFont="1" applyFill="1" applyBorder="1" applyAlignment="1" applyProtection="1">
      <alignment horizontal="center" vertical="center"/>
      <protection locked="0"/>
    </xf>
    <xf numFmtId="1" fontId="53" fillId="91" borderId="25" xfId="0" applyNumberFormat="1" applyFont="1" applyFill="1" applyBorder="1" applyAlignment="1" applyProtection="1">
      <alignment horizontal="center" vertical="center"/>
      <protection locked="0"/>
    </xf>
    <xf numFmtId="1" fontId="53" fillId="70" borderId="25" xfId="0" applyNumberFormat="1" applyFont="1" applyFill="1" applyBorder="1" applyAlignment="1" applyProtection="1">
      <alignment horizontal="center" vertical="center"/>
      <protection locked="0"/>
    </xf>
    <xf numFmtId="1" fontId="53" fillId="91" borderId="180" xfId="0" applyNumberFormat="1" applyFont="1" applyFill="1" applyBorder="1" applyAlignment="1" applyProtection="1">
      <alignment horizontal="center" vertical="center"/>
      <protection locked="0"/>
    </xf>
    <xf numFmtId="1" fontId="53" fillId="91" borderId="27" xfId="0" applyNumberFormat="1" applyFont="1" applyFill="1" applyBorder="1" applyAlignment="1" applyProtection="1">
      <alignment horizontal="center" vertical="center"/>
      <protection locked="0"/>
    </xf>
    <xf numFmtId="0" fontId="53" fillId="49" borderId="26" xfId="0" applyFont="1" applyFill="1" applyBorder="1" applyAlignment="1">
      <alignment vertical="center"/>
    </xf>
    <xf numFmtId="1" fontId="53" fillId="96" borderId="179" xfId="0" applyNumberFormat="1" applyFont="1" applyFill="1" applyBorder="1" applyAlignment="1">
      <alignment horizontal="center" vertical="center"/>
    </xf>
    <xf numFmtId="1" fontId="53" fillId="96" borderId="25" xfId="0" applyNumberFormat="1" applyFont="1" applyFill="1" applyBorder="1" applyAlignment="1">
      <alignment horizontal="center" vertical="center"/>
    </xf>
    <xf numFmtId="1" fontId="53" fillId="49" borderId="25" xfId="0" applyNumberFormat="1" applyFont="1" applyFill="1" applyBorder="1" applyAlignment="1">
      <alignment horizontal="center" vertical="center"/>
    </xf>
    <xf numFmtId="1" fontId="53" fillId="96" borderId="180" xfId="0" applyNumberFormat="1" applyFont="1" applyFill="1" applyBorder="1" applyAlignment="1">
      <alignment horizontal="center" vertical="center"/>
    </xf>
    <xf numFmtId="1" fontId="53" fillId="96" borderId="333" xfId="0" applyNumberFormat="1" applyFont="1" applyFill="1" applyBorder="1" applyAlignment="1">
      <alignment horizontal="center" vertical="center"/>
    </xf>
    <xf numFmtId="0" fontId="53" fillId="38" borderId="26" xfId="0" applyFont="1" applyFill="1" applyBorder="1" applyAlignment="1">
      <alignment vertical="center"/>
    </xf>
    <xf numFmtId="1" fontId="53" fillId="92" borderId="334" xfId="0" applyNumberFormat="1" applyFont="1" applyFill="1" applyBorder="1" applyAlignment="1" applyProtection="1">
      <alignment horizontal="center" vertical="center"/>
      <protection locked="0"/>
    </xf>
    <xf numFmtId="1" fontId="53" fillId="92" borderId="335" xfId="0" applyNumberFormat="1" applyFont="1" applyFill="1" applyBorder="1" applyAlignment="1" applyProtection="1">
      <alignment horizontal="center" vertical="center"/>
      <protection locked="0"/>
    </xf>
    <xf numFmtId="1" fontId="53" fillId="38" borderId="335" xfId="0" applyNumberFormat="1" applyFont="1" applyFill="1" applyBorder="1" applyAlignment="1" applyProtection="1">
      <alignment horizontal="center" vertical="center"/>
      <protection locked="0"/>
    </xf>
    <xf numFmtId="1" fontId="53" fillId="92" borderId="176" xfId="0" applyNumberFormat="1" applyFont="1" applyFill="1" applyBorder="1" applyAlignment="1" applyProtection="1">
      <alignment horizontal="center" vertical="center"/>
      <protection locked="0"/>
    </xf>
    <xf numFmtId="1" fontId="53" fillId="92" borderId="63" xfId="0" applyNumberFormat="1" applyFont="1" applyFill="1" applyBorder="1" applyAlignment="1" applyProtection="1">
      <alignment horizontal="center" vertical="center"/>
      <protection locked="0"/>
    </xf>
    <xf numFmtId="0" fontId="53" fillId="93" borderId="26" xfId="0" applyFont="1" applyFill="1" applyBorder="1" applyAlignment="1">
      <alignment vertical="center"/>
    </xf>
    <xf numFmtId="1" fontId="53" fillId="94" borderId="182" xfId="0" applyNumberFormat="1" applyFont="1" applyFill="1" applyBorder="1" applyAlignment="1" applyProtection="1">
      <alignment horizontal="center" vertical="center"/>
      <protection locked="0"/>
    </xf>
    <xf numFmtId="1" fontId="53" fillId="95" borderId="182" xfId="0" applyNumberFormat="1" applyFont="1" applyFill="1" applyBorder="1" applyAlignment="1" applyProtection="1">
      <alignment horizontal="center" vertical="center"/>
      <protection locked="0"/>
    </xf>
    <xf numFmtId="1" fontId="53" fillId="91" borderId="182" xfId="0" applyNumberFormat="1" applyFont="1" applyFill="1" applyBorder="1" applyAlignment="1" applyProtection="1">
      <alignment horizontal="center" vertical="center"/>
      <protection locked="0"/>
    </xf>
    <xf numFmtId="0" fontId="53" fillId="49" borderId="26" xfId="0" quotePrefix="1" applyFont="1" applyFill="1" applyBorder="1" applyAlignment="1">
      <alignment vertical="center"/>
    </xf>
    <xf numFmtId="1" fontId="53" fillId="96" borderId="179" xfId="0" applyNumberFormat="1" applyFont="1" applyFill="1" applyBorder="1" applyAlignment="1" applyProtection="1">
      <alignment horizontal="center" vertical="center"/>
    </xf>
    <xf numFmtId="1" fontId="53" fillId="96" borderId="25" xfId="0" applyNumberFormat="1" applyFont="1" applyFill="1" applyBorder="1" applyAlignment="1" applyProtection="1">
      <alignment horizontal="center" vertical="center"/>
    </xf>
    <xf numFmtId="1" fontId="53" fillId="49" borderId="25" xfId="0" applyNumberFormat="1" applyFont="1" applyFill="1" applyBorder="1" applyAlignment="1" applyProtection="1">
      <alignment horizontal="center" vertical="center"/>
    </xf>
    <xf numFmtId="1" fontId="53" fillId="96" borderId="180" xfId="0" applyNumberFormat="1" applyFont="1" applyFill="1" applyBorder="1" applyAlignment="1" applyProtection="1">
      <alignment horizontal="center" vertical="center"/>
    </xf>
    <xf numFmtId="1" fontId="53" fillId="96" borderId="333" xfId="0" applyNumberFormat="1" applyFont="1" applyFill="1" applyBorder="1" applyAlignment="1" applyProtection="1">
      <alignment horizontal="center" vertical="center"/>
    </xf>
    <xf numFmtId="1" fontId="53" fillId="94" borderId="179" xfId="0" applyNumberFormat="1" applyFont="1" applyFill="1" applyBorder="1" applyAlignment="1" applyProtection="1">
      <alignment horizontal="center" vertical="center"/>
      <protection locked="0"/>
    </xf>
    <xf numFmtId="1" fontId="53" fillId="94" borderId="333" xfId="0" applyNumberFormat="1" applyFont="1" applyFill="1" applyBorder="1" applyAlignment="1" applyProtection="1">
      <alignment horizontal="center" vertical="center"/>
      <protection locked="0"/>
    </xf>
    <xf numFmtId="1" fontId="53" fillId="94" borderId="65" xfId="0" applyNumberFormat="1" applyFont="1" applyFill="1" applyBorder="1" applyAlignment="1" applyProtection="1">
      <alignment horizontal="center" vertical="center"/>
      <protection locked="0"/>
    </xf>
    <xf numFmtId="1" fontId="53" fillId="94" borderId="182" xfId="0" quotePrefix="1" applyNumberFormat="1" applyFont="1" applyFill="1" applyBorder="1" applyAlignment="1" applyProtection="1">
      <alignment horizontal="center" vertical="center"/>
      <protection locked="0"/>
    </xf>
    <xf numFmtId="1" fontId="53" fillId="94" borderId="85" xfId="0" quotePrefix="1" applyNumberFormat="1" applyFont="1" applyFill="1" applyBorder="1" applyAlignment="1" applyProtection="1">
      <alignment horizontal="center" vertical="center"/>
      <protection locked="0"/>
    </xf>
    <xf numFmtId="1" fontId="53" fillId="94" borderId="25" xfId="0" quotePrefix="1" applyNumberFormat="1" applyFont="1" applyFill="1" applyBorder="1" applyAlignment="1" applyProtection="1">
      <alignment horizontal="center" vertical="center"/>
      <protection locked="0"/>
    </xf>
    <xf numFmtId="1" fontId="53" fillId="93" borderId="25" xfId="0" quotePrefix="1" applyNumberFormat="1" applyFont="1" applyFill="1" applyBorder="1" applyAlignment="1" applyProtection="1">
      <alignment horizontal="center" vertical="center"/>
      <protection locked="0"/>
    </xf>
    <xf numFmtId="1" fontId="53" fillId="94" borderId="180" xfId="0" quotePrefix="1" applyNumberFormat="1" applyFont="1" applyFill="1" applyBorder="1" applyAlignment="1" applyProtection="1">
      <alignment horizontal="center" vertical="center"/>
      <protection locked="0"/>
    </xf>
    <xf numFmtId="1" fontId="53" fillId="94" borderId="27" xfId="0" quotePrefix="1" applyNumberFormat="1" applyFont="1" applyFill="1" applyBorder="1" applyAlignment="1" applyProtection="1">
      <alignment horizontal="center" vertical="center"/>
      <protection locked="0"/>
    </xf>
    <xf numFmtId="0" fontId="53" fillId="82" borderId="26" xfId="0" applyFont="1" applyFill="1" applyBorder="1" applyAlignment="1">
      <alignment vertical="center"/>
    </xf>
    <xf numFmtId="0" fontId="53" fillId="70" borderId="26" xfId="0" applyFont="1" applyFill="1" applyBorder="1" applyAlignment="1">
      <alignment vertical="center"/>
    </xf>
    <xf numFmtId="1" fontId="53" fillId="95" borderId="336" xfId="0" applyNumberFormat="1" applyFont="1" applyFill="1" applyBorder="1" applyAlignment="1" applyProtection="1">
      <alignment horizontal="center" vertical="center"/>
      <protection locked="0"/>
    </xf>
    <xf numFmtId="1" fontId="53" fillId="95" borderId="107" xfId="0" applyNumberFormat="1" applyFont="1" applyFill="1" applyBorder="1" applyAlignment="1" applyProtection="1">
      <alignment horizontal="center" vertical="center"/>
      <protection locked="0"/>
    </xf>
    <xf numFmtId="1" fontId="53" fillId="95" borderId="335" xfId="0" applyNumberFormat="1" applyFont="1" applyFill="1" applyBorder="1" applyAlignment="1" applyProtection="1">
      <alignment horizontal="center" vertical="center"/>
      <protection locked="0"/>
    </xf>
    <xf numFmtId="1" fontId="53" fillId="82" borderId="335" xfId="0" applyNumberFormat="1" applyFont="1" applyFill="1" applyBorder="1" applyAlignment="1" applyProtection="1">
      <alignment horizontal="center" vertical="center"/>
      <protection locked="0"/>
    </xf>
    <xf numFmtId="1" fontId="53" fillId="95" borderId="176" xfId="0" applyNumberFormat="1" applyFont="1" applyFill="1" applyBorder="1" applyAlignment="1" applyProtection="1">
      <alignment horizontal="center" vertical="center"/>
      <protection locked="0"/>
    </xf>
    <xf numFmtId="1" fontId="53" fillId="95" borderId="63" xfId="0" applyNumberFormat="1" applyFont="1" applyFill="1" applyBorder="1" applyAlignment="1" applyProtection="1">
      <alignment horizontal="center" vertical="center"/>
      <protection locked="0"/>
    </xf>
    <xf numFmtId="1" fontId="53" fillId="96" borderId="184" xfId="0" quotePrefix="1" applyNumberFormat="1" applyFont="1" applyFill="1" applyBorder="1" applyAlignment="1" applyProtection="1">
      <alignment horizontal="center" vertical="center"/>
    </xf>
    <xf numFmtId="1" fontId="53" fillId="96" borderId="85" xfId="0" quotePrefix="1" applyNumberFormat="1" applyFont="1" applyFill="1" applyBorder="1" applyAlignment="1" applyProtection="1">
      <alignment horizontal="center" vertical="center"/>
    </xf>
    <xf numFmtId="1" fontId="53" fillId="96" borderId="25" xfId="0" quotePrefix="1" applyNumberFormat="1" applyFont="1" applyFill="1" applyBorder="1" applyAlignment="1" applyProtection="1">
      <alignment horizontal="center" vertical="center"/>
    </xf>
    <xf numFmtId="1" fontId="53" fillId="49" borderId="25" xfId="0" quotePrefix="1" applyNumberFormat="1" applyFont="1" applyFill="1" applyBorder="1" applyAlignment="1" applyProtection="1">
      <alignment horizontal="center" vertical="center"/>
    </xf>
    <xf numFmtId="1" fontId="53" fillId="96" borderId="180" xfId="0" quotePrefix="1" applyNumberFormat="1" applyFont="1" applyFill="1" applyBorder="1" applyAlignment="1" applyProtection="1">
      <alignment horizontal="center" vertical="center"/>
    </xf>
    <xf numFmtId="1" fontId="53" fillId="96" borderId="27" xfId="0" quotePrefix="1" applyNumberFormat="1" applyFont="1" applyFill="1" applyBorder="1" applyAlignment="1" applyProtection="1">
      <alignment horizontal="center" vertical="center"/>
    </xf>
    <xf numFmtId="1" fontId="53" fillId="96" borderId="184" xfId="0" applyNumberFormat="1" applyFont="1" applyFill="1" applyBorder="1" applyAlignment="1" applyProtection="1">
      <alignment horizontal="center" vertical="center"/>
    </xf>
    <xf numFmtId="1" fontId="53" fillId="96" borderId="85" xfId="0" applyNumberFormat="1" applyFont="1" applyFill="1" applyBorder="1" applyAlignment="1" applyProtection="1">
      <alignment horizontal="center" vertical="center"/>
    </xf>
    <xf numFmtId="1" fontId="53" fillId="96" borderId="27" xfId="0" applyNumberFormat="1" applyFont="1" applyFill="1" applyBorder="1" applyAlignment="1" applyProtection="1">
      <alignment horizontal="center" vertical="center"/>
    </xf>
    <xf numFmtId="0" fontId="117" fillId="82" borderId="0" xfId="0" applyFont="1" applyFill="1" applyAlignment="1">
      <alignment vertical="center"/>
    </xf>
    <xf numFmtId="1" fontId="53" fillId="96" borderId="184" xfId="0" applyNumberFormat="1" applyFont="1" applyFill="1" applyBorder="1" applyAlignment="1">
      <alignment horizontal="center" vertical="center"/>
    </xf>
    <xf numFmtId="1" fontId="53" fillId="96" borderId="85" xfId="0" applyNumberFormat="1" applyFont="1" applyFill="1" applyBorder="1" applyAlignment="1">
      <alignment horizontal="center" vertical="center"/>
    </xf>
    <xf numFmtId="1" fontId="53" fillId="96" borderId="27" xfId="0" applyNumberFormat="1" applyFont="1" applyFill="1" applyBorder="1" applyAlignment="1">
      <alignment horizontal="center" vertical="center"/>
    </xf>
    <xf numFmtId="0" fontId="53" fillId="93" borderId="26" xfId="0" applyNumberFormat="1" applyFont="1" applyFill="1" applyBorder="1" applyAlignment="1">
      <alignment vertical="center"/>
    </xf>
    <xf numFmtId="0" fontId="53" fillId="82" borderId="26" xfId="0" applyNumberFormat="1" applyFont="1" applyFill="1" applyBorder="1" applyAlignment="1">
      <alignment vertical="center"/>
    </xf>
    <xf numFmtId="0" fontId="53" fillId="70" borderId="26" xfId="0" applyNumberFormat="1" applyFont="1" applyFill="1" applyBorder="1" applyAlignment="1">
      <alignment vertical="center"/>
    </xf>
    <xf numFmtId="0" fontId="53" fillId="49" borderId="26" xfId="0" applyNumberFormat="1" applyFont="1" applyFill="1" applyBorder="1" applyAlignment="1">
      <alignment vertical="center"/>
    </xf>
    <xf numFmtId="0" fontId="53" fillId="38" borderId="26" xfId="0" applyNumberFormat="1" applyFont="1" applyFill="1" applyBorder="1" applyAlignment="1">
      <alignment vertical="center"/>
    </xf>
    <xf numFmtId="1" fontId="53" fillId="91" borderId="184" xfId="0" quotePrefix="1" applyNumberFormat="1" applyFont="1" applyFill="1" applyBorder="1" applyAlignment="1" applyProtection="1">
      <alignment horizontal="center" vertical="center"/>
      <protection locked="0"/>
    </xf>
    <xf numFmtId="1" fontId="53" fillId="91" borderId="85" xfId="0" quotePrefix="1" applyNumberFormat="1" applyFont="1" applyFill="1" applyBorder="1" applyAlignment="1" applyProtection="1">
      <alignment horizontal="center" vertical="center"/>
      <protection locked="0"/>
    </xf>
    <xf numFmtId="1" fontId="53" fillId="91" borderId="25" xfId="0" quotePrefix="1" applyNumberFormat="1" applyFont="1" applyFill="1" applyBorder="1" applyAlignment="1" applyProtection="1">
      <alignment horizontal="center" vertical="center"/>
      <protection locked="0"/>
    </xf>
    <xf numFmtId="1" fontId="53" fillId="70" borderId="25" xfId="0" quotePrefix="1" applyNumberFormat="1" applyFont="1" applyFill="1" applyBorder="1" applyAlignment="1" applyProtection="1">
      <alignment horizontal="center" vertical="center"/>
      <protection locked="0"/>
    </xf>
    <xf numFmtId="1" fontId="53" fillId="91" borderId="180" xfId="0" quotePrefix="1" applyNumberFormat="1" applyFont="1" applyFill="1" applyBorder="1" applyAlignment="1" applyProtection="1">
      <alignment horizontal="center" vertical="center"/>
      <protection locked="0"/>
    </xf>
    <xf numFmtId="1" fontId="53" fillId="91" borderId="27" xfId="0" quotePrefix="1" applyNumberFormat="1" applyFont="1" applyFill="1" applyBorder="1" applyAlignment="1" applyProtection="1">
      <alignment horizontal="center" vertical="center"/>
      <protection locked="0"/>
    </xf>
    <xf numFmtId="1" fontId="53" fillId="96" borderId="179" xfId="0" quotePrefix="1" applyNumberFormat="1" applyFont="1" applyFill="1" applyBorder="1" applyAlignment="1">
      <alignment horizontal="center" vertical="center"/>
    </xf>
    <xf numFmtId="1" fontId="53" fillId="96" borderId="25" xfId="0" quotePrefix="1" applyNumberFormat="1" applyFont="1" applyFill="1" applyBorder="1" applyAlignment="1">
      <alignment horizontal="center" vertical="center"/>
    </xf>
    <xf numFmtId="1" fontId="53" fillId="49" borderId="25" xfId="0" quotePrefix="1" applyNumberFormat="1" applyFont="1" applyFill="1" applyBorder="1" applyAlignment="1">
      <alignment horizontal="center" vertical="center"/>
    </xf>
    <xf numFmtId="1" fontId="53" fillId="96" borderId="180" xfId="0" quotePrefix="1" applyNumberFormat="1" applyFont="1" applyFill="1" applyBorder="1" applyAlignment="1">
      <alignment horizontal="center" vertical="center"/>
    </xf>
    <xf numFmtId="1" fontId="53" fillId="96" borderId="333" xfId="0" quotePrefix="1" applyNumberFormat="1" applyFont="1" applyFill="1" applyBorder="1" applyAlignment="1">
      <alignment horizontal="center" vertical="center"/>
    </xf>
    <xf numFmtId="1" fontId="53" fillId="92" borderId="334" xfId="0" quotePrefix="1" applyNumberFormat="1" applyFont="1" applyFill="1" applyBorder="1" applyAlignment="1" applyProtection="1">
      <alignment horizontal="center" vertical="center"/>
      <protection locked="0"/>
    </xf>
    <xf numFmtId="1" fontId="53" fillId="92" borderId="335" xfId="0" quotePrefix="1" applyNumberFormat="1" applyFont="1" applyFill="1" applyBorder="1" applyAlignment="1" applyProtection="1">
      <alignment horizontal="center" vertical="center"/>
      <protection locked="0"/>
    </xf>
    <xf numFmtId="1" fontId="53" fillId="38" borderId="335" xfId="0" quotePrefix="1" applyNumberFormat="1" applyFont="1" applyFill="1" applyBorder="1" applyAlignment="1" applyProtection="1">
      <alignment horizontal="center" vertical="center"/>
      <protection locked="0"/>
    </xf>
    <xf numFmtId="1" fontId="53" fillId="92" borderId="176" xfId="0" quotePrefix="1" applyNumberFormat="1" applyFont="1" applyFill="1" applyBorder="1" applyAlignment="1" applyProtection="1">
      <alignment horizontal="center" vertical="center"/>
      <protection locked="0"/>
    </xf>
    <xf numFmtId="1" fontId="53" fillId="92" borderId="63" xfId="0" quotePrefix="1" applyNumberFormat="1" applyFont="1" applyFill="1" applyBorder="1" applyAlignment="1" applyProtection="1">
      <alignment horizontal="center" vertical="center"/>
      <protection locked="0"/>
    </xf>
    <xf numFmtId="1" fontId="53" fillId="95" borderId="182" xfId="0" quotePrefix="1" applyNumberFormat="1" applyFont="1" applyFill="1" applyBorder="1" applyAlignment="1" applyProtection="1">
      <alignment horizontal="center" vertical="center"/>
      <protection locked="0"/>
    </xf>
    <xf numFmtId="1" fontId="53" fillId="95" borderId="85" xfId="0" quotePrefix="1" applyNumberFormat="1" applyFont="1" applyFill="1" applyBorder="1" applyAlignment="1" applyProtection="1">
      <alignment horizontal="center" vertical="center"/>
      <protection locked="0"/>
    </xf>
    <xf numFmtId="1" fontId="53" fillId="95" borderId="25" xfId="0" quotePrefix="1" applyNumberFormat="1" applyFont="1" applyFill="1" applyBorder="1" applyAlignment="1" applyProtection="1">
      <alignment horizontal="center" vertical="center"/>
      <protection locked="0"/>
    </xf>
    <xf numFmtId="1" fontId="53" fillId="82" borderId="25" xfId="0" quotePrefix="1" applyNumberFormat="1" applyFont="1" applyFill="1" applyBorder="1" applyAlignment="1" applyProtection="1">
      <alignment horizontal="center" vertical="center"/>
      <protection locked="0"/>
    </xf>
    <xf numFmtId="1" fontId="53" fillId="95" borderId="180" xfId="0" quotePrefix="1" applyNumberFormat="1" applyFont="1" applyFill="1" applyBorder="1" applyAlignment="1" applyProtection="1">
      <alignment horizontal="center" vertical="center"/>
      <protection locked="0"/>
    </xf>
    <xf numFmtId="1" fontId="53" fillId="95" borderId="27" xfId="0" quotePrefix="1" applyNumberFormat="1" applyFont="1" applyFill="1" applyBorder="1" applyAlignment="1" applyProtection="1">
      <alignment horizontal="center" vertical="center"/>
      <protection locked="0"/>
    </xf>
    <xf numFmtId="1" fontId="53" fillId="96" borderId="336" xfId="0" applyNumberFormat="1" applyFont="1" applyFill="1" applyBorder="1" applyAlignment="1" applyProtection="1">
      <alignment horizontal="center" vertical="center"/>
    </xf>
    <xf numFmtId="1" fontId="53" fillId="96" borderId="107" xfId="0" applyNumberFormat="1" applyFont="1" applyFill="1" applyBorder="1" applyAlignment="1" applyProtection="1">
      <alignment horizontal="center" vertical="center"/>
    </xf>
    <xf numFmtId="1" fontId="53" fillId="96" borderId="335" xfId="0" applyNumberFormat="1" applyFont="1" applyFill="1" applyBorder="1" applyAlignment="1" applyProtection="1">
      <alignment horizontal="center" vertical="center"/>
    </xf>
    <xf numFmtId="1" fontId="53" fillId="49" borderId="335" xfId="0" applyNumberFormat="1" applyFont="1" applyFill="1" applyBorder="1" applyAlignment="1" applyProtection="1">
      <alignment horizontal="center" vertical="center"/>
    </xf>
    <xf numFmtId="1" fontId="53" fillId="96" borderId="176" xfId="0" applyNumberFormat="1" applyFont="1" applyFill="1" applyBorder="1" applyAlignment="1" applyProtection="1">
      <alignment horizontal="center" vertical="center"/>
    </xf>
    <xf numFmtId="1" fontId="53" fillId="96" borderId="204" xfId="0" applyNumberFormat="1" applyFont="1" applyFill="1" applyBorder="1" applyAlignment="1" applyProtection="1">
      <alignment horizontal="center" vertical="center"/>
    </xf>
    <xf numFmtId="1" fontId="53" fillId="96" borderId="184" xfId="0" quotePrefix="1" applyNumberFormat="1" applyFont="1" applyFill="1" applyBorder="1" applyAlignment="1">
      <alignment horizontal="center" vertical="center"/>
    </xf>
    <xf numFmtId="1" fontId="53" fillId="96" borderId="85" xfId="0" quotePrefix="1" applyNumberFormat="1" applyFont="1" applyFill="1" applyBorder="1" applyAlignment="1">
      <alignment horizontal="center" vertical="center"/>
    </xf>
    <xf numFmtId="1" fontId="53" fillId="96" borderId="27" xfId="0" quotePrefix="1" applyNumberFormat="1" applyFont="1" applyFill="1" applyBorder="1" applyAlignment="1">
      <alignment horizontal="center" vertical="center"/>
    </xf>
    <xf numFmtId="0" fontId="200" fillId="0" borderId="263" xfId="0" quotePrefix="1" applyFont="1" applyFill="1" applyBorder="1" applyAlignment="1">
      <alignment horizontal="left" vertical="center"/>
    </xf>
    <xf numFmtId="0" fontId="198" fillId="45" borderId="324" xfId="0" applyNumberFormat="1" applyFont="1" applyFill="1" applyBorder="1" applyAlignment="1">
      <alignment vertical="center"/>
    </xf>
    <xf numFmtId="1" fontId="198" fillId="45" borderId="327" xfId="0" quotePrefix="1" applyNumberFormat="1" applyFont="1" applyFill="1" applyBorder="1" applyAlignment="1">
      <alignment horizontal="center" vertical="center"/>
    </xf>
    <xf numFmtId="0" fontId="320" fillId="0" borderId="0" xfId="0" applyFont="1" applyBorder="1" applyAlignment="1" applyProtection="1">
      <alignment horizontal="left" vertical="center"/>
      <protection locked="0"/>
    </xf>
    <xf numFmtId="20" fontId="282" fillId="0" borderId="0" xfId="0" applyNumberFormat="1" applyFont="1"/>
    <xf numFmtId="0" fontId="282" fillId="0" borderId="0" xfId="0" applyFont="1"/>
    <xf numFmtId="167" fontId="54" fillId="31" borderId="0" xfId="430" applyNumberFormat="1" applyFont="1" applyFill="1" applyBorder="1" applyAlignment="1">
      <alignment horizontal="center" vertical="center"/>
    </xf>
    <xf numFmtId="167" fontId="54" fillId="0" borderId="0" xfId="430" applyNumberFormat="1" applyFont="1" applyFill="1" applyBorder="1" applyAlignment="1">
      <alignment horizontal="center" vertical="center"/>
    </xf>
    <xf numFmtId="167" fontId="117" fillId="0" borderId="0" xfId="0" applyNumberFormat="1" applyFont="1" applyBorder="1"/>
    <xf numFmtId="0" fontId="44" fillId="0" borderId="50" xfId="436" applyFont="1" applyBorder="1" applyAlignment="1">
      <alignment vertical="center"/>
    </xf>
    <xf numFmtId="0" fontId="88" fillId="0" borderId="0" xfId="436" applyFont="1" applyFill="1" applyBorder="1" applyAlignment="1" applyProtection="1">
      <alignment vertical="center"/>
      <protection locked="0"/>
    </xf>
    <xf numFmtId="0" fontId="88" fillId="0" borderId="0" xfId="0" applyFont="1" applyBorder="1" applyAlignment="1">
      <alignment horizontal="center"/>
    </xf>
    <xf numFmtId="0" fontId="88" fillId="0" borderId="0" xfId="0" applyFont="1" applyBorder="1" applyAlignment="1">
      <alignment vertical="center"/>
    </xf>
    <xf numFmtId="1" fontId="2" fillId="31" borderId="156" xfId="436" applyNumberFormat="1" applyFont="1" applyFill="1" applyBorder="1" applyAlignment="1" applyProtection="1">
      <alignment horizontal="center" vertical="center"/>
      <protection locked="0"/>
    </xf>
    <xf numFmtId="0" fontId="322" fillId="0" borderId="51" xfId="0" applyFont="1" applyBorder="1" applyAlignment="1">
      <alignment vertical="center"/>
    </xf>
    <xf numFmtId="0" fontId="322" fillId="0" borderId="51" xfId="0" applyFont="1" applyBorder="1" applyAlignment="1">
      <alignment horizontal="left" vertical="center"/>
    </xf>
    <xf numFmtId="0" fontId="286" fillId="0" borderId="51" xfId="0" applyFont="1" applyBorder="1" applyAlignment="1">
      <alignment vertical="center"/>
    </xf>
    <xf numFmtId="0" fontId="44" fillId="0" borderId="51" xfId="0" applyFont="1" applyBorder="1" applyAlignment="1">
      <alignment vertical="center"/>
    </xf>
    <xf numFmtId="0" fontId="285" fillId="0" borderId="51" xfId="0" applyFont="1" applyBorder="1" applyAlignment="1">
      <alignment vertical="center"/>
    </xf>
    <xf numFmtId="0" fontId="285" fillId="0" borderId="51" xfId="0" applyFont="1" applyBorder="1" applyAlignment="1"/>
    <xf numFmtId="0" fontId="323" fillId="0" borderId="51" xfId="0" applyFont="1" applyBorder="1" applyAlignment="1">
      <alignment vertical="center"/>
    </xf>
    <xf numFmtId="0" fontId="323" fillId="0" borderId="51" xfId="0" applyFont="1" applyBorder="1" applyAlignment="1"/>
    <xf numFmtId="1" fontId="245" fillId="35" borderId="205" xfId="0" applyNumberFormat="1" applyFont="1" applyFill="1" applyBorder="1" applyAlignment="1">
      <alignment horizontal="center" vertical="center"/>
    </xf>
    <xf numFmtId="1" fontId="244" fillId="73" borderId="85" xfId="0" applyNumberFormat="1" applyFont="1" applyFill="1" applyBorder="1" applyAlignment="1">
      <alignment horizontal="center" vertical="center"/>
    </xf>
    <xf numFmtId="0" fontId="53" fillId="0" borderId="0" xfId="429" applyNumberFormat="1" applyFont="1" applyFill="1" applyBorder="1" applyAlignment="1">
      <alignment vertical="center"/>
    </xf>
    <xf numFmtId="0" fontId="53" fillId="0" borderId="0" xfId="428" applyFont="1" applyFill="1" applyBorder="1" applyAlignment="1">
      <alignment vertical="center"/>
    </xf>
    <xf numFmtId="0" fontId="324" fillId="0" borderId="0" xfId="0" applyFont="1" applyBorder="1" applyAlignment="1">
      <alignment vertical="center"/>
    </xf>
    <xf numFmtId="0" fontId="325" fillId="0" borderId="0" xfId="0" applyFont="1" applyBorder="1" applyAlignment="1">
      <alignment vertical="center"/>
    </xf>
    <xf numFmtId="1" fontId="244" fillId="73" borderId="183" xfId="0" applyNumberFormat="1" applyFont="1" applyFill="1" applyBorder="1" applyAlignment="1">
      <alignment horizontal="center" vertical="center"/>
    </xf>
    <xf numFmtId="0" fontId="57" fillId="0" borderId="254" xfId="436" applyFont="1" applyBorder="1" applyAlignment="1" applyProtection="1">
      <alignment horizontal="center" vertical="center"/>
    </xf>
    <xf numFmtId="14" fontId="157" fillId="0" borderId="343" xfId="428" applyNumberFormat="1" applyFont="1" applyFill="1" applyBorder="1" applyAlignment="1">
      <alignment horizontal="left" vertical="center"/>
    </xf>
    <xf numFmtId="14" fontId="157" fillId="0" borderId="344" xfId="428" applyNumberFormat="1" applyFont="1" applyFill="1" applyBorder="1" applyAlignment="1">
      <alignment horizontal="left" vertical="center"/>
    </xf>
    <xf numFmtId="14" fontId="158" fillId="0" borderId="344" xfId="428" applyNumberFormat="1" applyFont="1" applyFill="1" applyBorder="1" applyAlignment="1">
      <alignment horizontal="left" vertical="center"/>
    </xf>
    <xf numFmtId="14" fontId="158" fillId="0" borderId="345" xfId="428" applyNumberFormat="1" applyFont="1" applyFill="1" applyBorder="1" applyAlignment="1">
      <alignment horizontal="left" vertical="center"/>
    </xf>
    <xf numFmtId="1" fontId="53" fillId="0" borderId="109" xfId="428" applyNumberFormat="1" applyFont="1" applyFill="1" applyBorder="1" applyAlignment="1" applyProtection="1">
      <alignment horizontal="center" vertical="center"/>
      <protection locked="0"/>
    </xf>
    <xf numFmtId="0" fontId="53" fillId="0" borderId="72" xfId="428" applyFont="1" applyFill="1" applyBorder="1" applyAlignment="1">
      <alignment horizontal="center" vertical="center"/>
    </xf>
    <xf numFmtId="0" fontId="53" fillId="0" borderId="12" xfId="428" applyFont="1" applyFill="1" applyBorder="1" applyAlignment="1">
      <alignment horizontal="center" vertical="center"/>
    </xf>
    <xf numFmtId="1" fontId="53" fillId="0" borderId="207" xfId="428" applyNumberFormat="1" applyFont="1" applyFill="1" applyBorder="1" applyAlignment="1">
      <alignment horizontal="center" vertical="center"/>
    </xf>
    <xf numFmtId="1" fontId="53" fillId="0" borderId="72" xfId="428" applyNumberFormat="1" applyFont="1" applyFill="1" applyBorder="1" applyAlignment="1" applyProtection="1">
      <alignment horizontal="center" vertical="center"/>
      <protection locked="0"/>
    </xf>
    <xf numFmtId="0" fontId="327" fillId="0" borderId="50" xfId="0" applyFont="1" applyBorder="1" applyAlignment="1">
      <alignment vertical="center"/>
    </xf>
    <xf numFmtId="0" fontId="327" fillId="0" borderId="0" xfId="0" applyFont="1" applyBorder="1" applyProtection="1">
      <protection locked="0"/>
    </xf>
    <xf numFmtId="0" fontId="327" fillId="0" borderId="0" xfId="0" applyFont="1" applyBorder="1" applyAlignment="1">
      <alignment horizontal="center" vertical="top"/>
    </xf>
    <xf numFmtId="20" fontId="328" fillId="0" borderId="0" xfId="0" applyNumberFormat="1" applyFont="1" applyBorder="1" applyAlignment="1">
      <alignment horizontal="center" vertical="center"/>
    </xf>
    <xf numFmtId="0" fontId="329" fillId="0" borderId="0" xfId="0" applyFont="1" applyBorder="1" applyAlignment="1">
      <alignment vertical="center"/>
    </xf>
    <xf numFmtId="0" fontId="330" fillId="0" borderId="0" xfId="0" applyFont="1" applyBorder="1" applyAlignment="1"/>
    <xf numFmtId="0" fontId="327" fillId="0" borderId="0" xfId="0" applyFont="1" applyBorder="1" applyAlignment="1">
      <alignment vertical="center"/>
    </xf>
    <xf numFmtId="0" fontId="330" fillId="0" borderId="51" xfId="0" applyFont="1" applyBorder="1"/>
    <xf numFmtId="0" fontId="330" fillId="0" borderId="0" xfId="0" applyFont="1" applyBorder="1"/>
    <xf numFmtId="0" fontId="328" fillId="0" borderId="0" xfId="0" applyFont="1" applyBorder="1" applyAlignment="1">
      <alignment vertical="center"/>
    </xf>
    <xf numFmtId="0" fontId="327" fillId="0" borderId="0" xfId="0" applyFont="1" applyBorder="1" applyAlignment="1">
      <alignment horizontal="center" vertical="center"/>
    </xf>
    <xf numFmtId="1" fontId="331" fillId="32" borderId="129" xfId="429" applyNumberFormat="1" applyFont="1" applyFill="1" applyBorder="1" applyAlignment="1">
      <alignment horizontal="center" vertical="center"/>
    </xf>
    <xf numFmtId="1" fontId="332" fillId="32" borderId="129" xfId="429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326" fillId="31" borderId="207" xfId="0" applyFont="1" applyFill="1" applyBorder="1" applyAlignment="1">
      <alignment horizontal="left" vertical="top"/>
    </xf>
    <xf numFmtId="173" fontId="318" fillId="0" borderId="86" xfId="0" applyNumberFormat="1" applyFont="1" applyFill="1" applyBorder="1" applyAlignment="1">
      <alignment vertical="center"/>
    </xf>
    <xf numFmtId="0" fontId="318" fillId="0" borderId="127" xfId="0" applyFont="1" applyBorder="1" applyAlignment="1">
      <alignment vertical="top"/>
    </xf>
    <xf numFmtId="0" fontId="303" fillId="0" borderId="51" xfId="0" applyFont="1" applyBorder="1"/>
    <xf numFmtId="14" fontId="333" fillId="0" borderId="92" xfId="428" applyNumberFormat="1" applyFont="1" applyFill="1" applyBorder="1" applyAlignment="1">
      <alignment vertical="center"/>
    </xf>
    <xf numFmtId="0" fontId="318" fillId="0" borderId="51" xfId="0" applyFont="1" applyBorder="1" applyAlignment="1">
      <alignment vertical="center"/>
    </xf>
    <xf numFmtId="0" fontId="2" fillId="0" borderId="125" xfId="428" applyNumberFormat="1" applyFont="1" applyFill="1" applyBorder="1" applyAlignment="1">
      <alignment horizontal="center" vertical="center"/>
    </xf>
    <xf numFmtId="0" fontId="318" fillId="0" borderId="10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85" fontId="137" fillId="31" borderId="164" xfId="436" applyNumberFormat="1" applyFont="1" applyFill="1" applyBorder="1" applyAlignment="1" applyProtection="1">
      <alignment horizontal="center" vertical="center"/>
      <protection locked="0"/>
    </xf>
    <xf numFmtId="0" fontId="57" fillId="34" borderId="157" xfId="436" applyFont="1" applyFill="1" applyBorder="1" applyAlignment="1" applyProtection="1">
      <alignment horizontal="center" vertical="center"/>
      <protection locked="0"/>
    </xf>
    <xf numFmtId="0" fontId="137" fillId="0" borderId="157" xfId="436" applyFont="1" applyFill="1" applyBorder="1" applyAlignment="1" applyProtection="1">
      <alignment horizontal="center" vertical="center"/>
      <protection locked="0"/>
    </xf>
    <xf numFmtId="0" fontId="137" fillId="0" borderId="254" xfId="436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2" fillId="0" borderId="0" xfId="0" applyFont="1" applyBorder="1" applyAlignment="1"/>
    <xf numFmtId="0" fontId="132" fillId="0" borderId="51" xfId="0" applyFont="1" applyBorder="1" applyAlignment="1"/>
    <xf numFmtId="0" fontId="334" fillId="0" borderId="51" xfId="0" applyFont="1" applyBorder="1"/>
    <xf numFmtId="0" fontId="334" fillId="0" borderId="51" xfId="0" applyFont="1" applyBorder="1" applyAlignment="1">
      <alignment vertical="center"/>
    </xf>
    <xf numFmtId="0" fontId="132" fillId="0" borderId="51" xfId="0" applyFont="1" applyBorder="1"/>
    <xf numFmtId="0" fontId="334" fillId="0" borderId="51" xfId="0" applyFont="1" applyBorder="1" applyAlignment="1"/>
    <xf numFmtId="1" fontId="83" fillId="44" borderId="67" xfId="430" applyNumberFormat="1" applyFont="1" applyFill="1" applyBorder="1" applyAlignment="1">
      <alignment horizontal="center" vertical="center"/>
    </xf>
    <xf numFmtId="1" fontId="95" fillId="0" borderId="39" xfId="428" applyNumberFormat="1" applyFont="1" applyFill="1" applyBorder="1" applyAlignment="1">
      <alignment horizontal="center" vertical="center"/>
    </xf>
    <xf numFmtId="1" fontId="331" fillId="32" borderId="76" xfId="429" applyNumberFormat="1" applyFont="1" applyFill="1" applyBorder="1" applyAlignment="1">
      <alignment horizontal="center" vertical="center"/>
    </xf>
    <xf numFmtId="0" fontId="53" fillId="0" borderId="263" xfId="423" applyNumberFormat="1" applyFont="1" applyBorder="1"/>
    <xf numFmtId="167" fontId="57" fillId="31" borderId="44" xfId="436" applyNumberFormat="1" applyFont="1" applyFill="1" applyBorder="1" applyAlignment="1" applyProtection="1">
      <alignment horizontal="center" vertical="center"/>
      <protection locked="0"/>
    </xf>
    <xf numFmtId="0" fontId="335" fillId="0" borderId="43" xfId="0" applyFont="1" applyBorder="1" applyAlignment="1"/>
    <xf numFmtId="0" fontId="336" fillId="0" borderId="0" xfId="0" applyFont="1" applyBorder="1" applyAlignment="1">
      <alignment vertical="center"/>
    </xf>
    <xf numFmtId="0" fontId="335" fillId="0" borderId="0" xfId="0" applyFont="1" applyBorder="1" applyAlignment="1">
      <alignment vertical="top"/>
    </xf>
    <xf numFmtId="0" fontId="337" fillId="37" borderId="10" xfId="375" applyNumberFormat="1" applyFont="1" applyFill="1" applyBorder="1" applyAlignment="1">
      <alignment horizontal="center" vertical="center"/>
    </xf>
    <xf numFmtId="0" fontId="262" fillId="51" borderId="40" xfId="0" applyNumberFormat="1" applyFont="1" applyFill="1" applyBorder="1" applyAlignment="1">
      <alignment horizontal="center" vertical="center" wrapText="1"/>
    </xf>
    <xf numFmtId="0" fontId="338" fillId="51" borderId="94" xfId="0" applyNumberFormat="1" applyFont="1" applyFill="1" applyBorder="1" applyAlignment="1">
      <alignment horizontal="center" vertical="center" wrapText="1"/>
    </xf>
    <xf numFmtId="1" fontId="61" fillId="0" borderId="165" xfId="0" applyNumberFormat="1" applyFont="1" applyFill="1" applyBorder="1" applyAlignment="1">
      <alignment vertical="center"/>
    </xf>
    <xf numFmtId="0" fontId="291" fillId="51" borderId="94" xfId="0" applyNumberFormat="1" applyFont="1" applyFill="1" applyBorder="1" applyAlignment="1">
      <alignment horizontal="center" vertical="center" wrapText="1"/>
    </xf>
    <xf numFmtId="0" fontId="0" fillId="0" borderId="91" xfId="0" applyBorder="1" applyAlignment="1">
      <alignment horizontal="center"/>
    </xf>
    <xf numFmtId="0" fontId="0" fillId="0" borderId="46" xfId="0" applyBorder="1" applyAlignment="1">
      <alignment horizontal="center"/>
    </xf>
    <xf numFmtId="0" fontId="61" fillId="0" borderId="62" xfId="428" applyFont="1" applyFill="1" applyBorder="1" applyAlignment="1">
      <alignment horizontal="center" vertical="center"/>
    </xf>
    <xf numFmtId="0" fontId="61" fillId="0" borderId="73" xfId="429" applyNumberFormat="1" applyFont="1" applyFill="1" applyBorder="1" applyAlignment="1">
      <alignment horizontal="center" vertical="center"/>
    </xf>
    <xf numFmtId="0" fontId="61" fillId="0" borderId="12" xfId="429" applyNumberFormat="1" applyFont="1" applyFill="1" applyBorder="1" applyAlignment="1">
      <alignment horizontal="center" vertical="center"/>
    </xf>
    <xf numFmtId="0" fontId="61" fillId="0" borderId="346" xfId="429" applyNumberFormat="1" applyFont="1" applyFill="1" applyBorder="1" applyAlignment="1">
      <alignment horizontal="center" vertical="center"/>
    </xf>
    <xf numFmtId="184" fontId="61" fillId="0" borderId="50" xfId="436" applyNumberFormat="1" applyFont="1" applyFill="1" applyBorder="1" applyAlignment="1">
      <alignment horizontal="left" vertical="center"/>
    </xf>
    <xf numFmtId="0" fontId="61" fillId="0" borderId="51" xfId="436" applyFont="1" applyFill="1" applyBorder="1" applyProtection="1">
      <alignment vertical="center"/>
      <protection locked="0"/>
    </xf>
    <xf numFmtId="1" fontId="62" fillId="0" borderId="50" xfId="436" applyNumberFormat="1" applyFont="1" applyFill="1" applyBorder="1" applyAlignment="1">
      <alignment horizontal="left" vertical="center"/>
    </xf>
    <xf numFmtId="0" fontId="61" fillId="0" borderId="50" xfId="0" applyFont="1" applyBorder="1"/>
    <xf numFmtId="0" fontId="61" fillId="0" borderId="51" xfId="0" applyFont="1" applyBorder="1"/>
    <xf numFmtId="0" fontId="61" fillId="0" borderId="167" xfId="0" applyFont="1" applyBorder="1"/>
    <xf numFmtId="0" fontId="61" fillId="0" borderId="168" xfId="0" applyFont="1" applyBorder="1"/>
    <xf numFmtId="0" fontId="153" fillId="0" borderId="168" xfId="428" applyFont="1" applyFill="1" applyBorder="1" applyAlignment="1">
      <alignment horizontal="left" vertical="center"/>
    </xf>
    <xf numFmtId="20" fontId="10" fillId="0" borderId="168" xfId="0" applyNumberFormat="1" applyFont="1" applyBorder="1" applyAlignment="1">
      <alignment horizontal="center" vertical="center"/>
    </xf>
    <xf numFmtId="0" fontId="61" fillId="0" borderId="169" xfId="0" applyFont="1" applyBorder="1"/>
    <xf numFmtId="1" fontId="265" fillId="84" borderId="10" xfId="430" applyNumberFormat="1" applyFont="1" applyFill="1" applyBorder="1" applyAlignment="1">
      <alignment horizontal="center" vertical="center"/>
    </xf>
    <xf numFmtId="20" fontId="301" fillId="39" borderId="72" xfId="0" applyNumberFormat="1" applyFont="1" applyFill="1" applyBorder="1" applyAlignment="1">
      <alignment horizontal="center" vertical="center"/>
    </xf>
    <xf numFmtId="1" fontId="265" fillId="39" borderId="10" xfId="430" applyNumberFormat="1" applyFont="1" applyFill="1" applyBorder="1" applyAlignment="1">
      <alignment horizontal="center" vertical="center"/>
    </xf>
    <xf numFmtId="1" fontId="53" fillId="96" borderId="334" xfId="0" applyNumberFormat="1" applyFont="1" applyFill="1" applyBorder="1" applyAlignment="1" applyProtection="1">
      <alignment horizontal="center" vertical="center"/>
    </xf>
    <xf numFmtId="1" fontId="287" fillId="35" borderId="205" xfId="0" applyNumberFormat="1" applyFont="1" applyFill="1" applyBorder="1" applyAlignment="1" applyProtection="1">
      <alignment horizontal="center" vertical="center"/>
      <protection locked="0"/>
    </xf>
    <xf numFmtId="1" fontId="244" fillId="39" borderId="85" xfId="0" applyNumberFormat="1" applyFont="1" applyFill="1" applyBorder="1" applyAlignment="1" applyProtection="1">
      <alignment horizontal="center" vertical="center"/>
      <protection locked="0"/>
    </xf>
    <xf numFmtId="0" fontId="110" fillId="0" borderId="10" xfId="375" applyNumberFormat="1" applyFont="1" applyFill="1" applyBorder="1" applyAlignment="1">
      <alignment horizontal="center" vertical="center"/>
    </xf>
    <xf numFmtId="0" fontId="336" fillId="0" borderId="51" xfId="0" applyFont="1" applyBorder="1" applyAlignment="1"/>
    <xf numFmtId="0" fontId="336" fillId="0" borderId="51" xfId="0" applyFont="1" applyBorder="1"/>
    <xf numFmtId="0" fontId="336" fillId="0" borderId="168" xfId="0" applyFont="1" applyBorder="1" applyAlignment="1">
      <alignment vertical="center"/>
    </xf>
    <xf numFmtId="0" fontId="336" fillId="0" borderId="169" xfId="0" applyFont="1" applyBorder="1"/>
    <xf numFmtId="1" fontId="339" fillId="42" borderId="25" xfId="0" applyNumberFormat="1" applyFont="1" applyFill="1" applyBorder="1" applyAlignment="1" applyProtection="1">
      <alignment horizontal="center" vertical="center"/>
      <protection locked="0"/>
    </xf>
    <xf numFmtId="1" fontId="339" fillId="34" borderId="25" xfId="0" applyNumberFormat="1" applyFont="1" applyFill="1" applyBorder="1" applyAlignment="1" applyProtection="1">
      <alignment horizontal="center" vertical="center"/>
      <protection locked="0"/>
    </xf>
    <xf numFmtId="0" fontId="341" fillId="0" borderId="0" xfId="0" applyFont="1" applyAlignment="1">
      <alignment horizontal="left" indent="5"/>
    </xf>
    <xf numFmtId="1" fontId="339" fillId="91" borderId="71" xfId="0" applyNumberFormat="1" applyFont="1" applyFill="1" applyBorder="1" applyAlignment="1" applyProtection="1">
      <alignment horizontal="center" vertical="center"/>
      <protection locked="0"/>
    </xf>
    <xf numFmtId="1" fontId="339" fillId="91" borderId="25" xfId="0" applyNumberFormat="1" applyFont="1" applyFill="1" applyBorder="1" applyAlignment="1" applyProtection="1">
      <alignment horizontal="center" vertical="center"/>
      <protection locked="0"/>
    </xf>
    <xf numFmtId="1" fontId="339" fillId="91" borderId="25" xfId="0" applyNumberFormat="1" applyFont="1" applyFill="1" applyBorder="1" applyAlignment="1">
      <alignment horizontal="center" vertical="center"/>
    </xf>
    <xf numFmtId="0" fontId="339" fillId="91" borderId="25" xfId="0" applyFont="1" applyFill="1" applyBorder="1" applyAlignment="1">
      <alignment horizontal="center" vertical="center"/>
    </xf>
    <xf numFmtId="165" fontId="339" fillId="70" borderId="25" xfId="0" applyNumberFormat="1" applyFont="1" applyFill="1" applyBorder="1" applyAlignment="1">
      <alignment horizontal="center" vertical="center"/>
    </xf>
    <xf numFmtId="1" fontId="339" fillId="70" borderId="25" xfId="0" applyNumberFormat="1" applyFont="1" applyFill="1" applyBorder="1" applyAlignment="1" applyProtection="1">
      <alignment horizontal="center" vertical="center"/>
      <protection locked="0"/>
    </xf>
    <xf numFmtId="1" fontId="340" fillId="70" borderId="25" xfId="0" applyNumberFormat="1" applyFont="1" applyFill="1" applyBorder="1" applyAlignment="1" applyProtection="1">
      <alignment horizontal="center" vertical="center"/>
      <protection locked="0"/>
    </xf>
    <xf numFmtId="1" fontId="339" fillId="70" borderId="25" xfId="0" applyNumberFormat="1" applyFont="1" applyFill="1" applyBorder="1" applyAlignment="1" applyProtection="1">
      <alignment horizontal="center" vertical="center" wrapText="1"/>
      <protection locked="0"/>
    </xf>
    <xf numFmtId="0" fontId="249" fillId="31" borderId="207" xfId="0" applyFont="1" applyFill="1" applyBorder="1" applyAlignment="1">
      <alignment horizontal="left"/>
    </xf>
    <xf numFmtId="20" fontId="193" fillId="0" borderId="74" xfId="500" applyNumberFormat="1" applyFont="1" applyFill="1" applyBorder="1" applyAlignment="1">
      <alignment horizontal="center" vertical="center"/>
    </xf>
    <xf numFmtId="0" fontId="342" fillId="0" borderId="0" xfId="0" applyFont="1" applyBorder="1" applyAlignment="1">
      <alignment vertical="center"/>
    </xf>
    <xf numFmtId="0" fontId="121" fillId="0" borderId="0" xfId="0" applyFont="1" applyBorder="1" applyAlignment="1">
      <alignment vertical="center"/>
    </xf>
    <xf numFmtId="0" fontId="121" fillId="0" borderId="199" xfId="0" applyFont="1" applyBorder="1" applyAlignment="1">
      <alignment vertical="center"/>
    </xf>
    <xf numFmtId="0" fontId="121" fillId="0" borderId="337" xfId="0" applyFont="1" applyBorder="1" applyAlignment="1">
      <alignment vertical="center"/>
    </xf>
    <xf numFmtId="0" fontId="342" fillId="0" borderId="168" xfId="0" applyFont="1" applyBorder="1" applyAlignment="1">
      <alignment vertical="center"/>
    </xf>
    <xf numFmtId="14" fontId="0" fillId="0" borderId="0" xfId="0" applyNumberFormat="1"/>
    <xf numFmtId="0" fontId="10" fillId="0" borderId="0" xfId="436" applyFont="1" applyFill="1" applyBorder="1" applyAlignment="1">
      <alignment horizontal="center" vertical="center"/>
    </xf>
    <xf numFmtId="0" fontId="345" fillId="0" borderId="0" xfId="436" applyFont="1" applyFill="1" applyBorder="1" applyAlignment="1">
      <alignment horizontal="center" vertical="center"/>
    </xf>
    <xf numFmtId="0" fontId="344" fillId="0" borderId="0" xfId="436" applyFont="1" applyFill="1" applyBorder="1" applyAlignment="1">
      <alignment vertical="center"/>
    </xf>
    <xf numFmtId="0" fontId="235" fillId="0" borderId="189" xfId="0" applyFont="1" applyBorder="1" applyAlignment="1">
      <alignment horizontal="center" vertical="center"/>
    </xf>
    <xf numFmtId="0" fontId="235" fillId="0" borderId="0" xfId="436" applyFont="1" applyFill="1" applyBorder="1" applyAlignment="1">
      <alignment horizontal="center" vertical="center"/>
    </xf>
    <xf numFmtId="0" fontId="346" fillId="0" borderId="0" xfId="436" applyFont="1" applyFill="1" applyBorder="1" applyAlignment="1">
      <alignment vertical="center"/>
    </xf>
    <xf numFmtId="0" fontId="83" fillId="0" borderId="0" xfId="436" applyFont="1" applyFill="1" applyBorder="1" applyAlignment="1" applyProtection="1">
      <alignment vertical="center"/>
      <protection locked="0"/>
    </xf>
    <xf numFmtId="0" fontId="136" fillId="0" borderId="0" xfId="0" applyFont="1" applyBorder="1" applyAlignment="1"/>
    <xf numFmtId="0" fontId="83" fillId="0" borderId="168" xfId="436" applyFont="1" applyBorder="1" applyAlignment="1">
      <alignment vertical="center"/>
    </xf>
    <xf numFmtId="0" fontId="83" fillId="0" borderId="168" xfId="428" applyFont="1" applyBorder="1" applyAlignment="1">
      <alignment vertical="center"/>
    </xf>
    <xf numFmtId="0" fontId="136" fillId="0" borderId="168" xfId="0" applyFont="1" applyBorder="1" applyAlignment="1"/>
    <xf numFmtId="0" fontId="53" fillId="0" borderId="168" xfId="436" applyFont="1" applyBorder="1" applyAlignment="1">
      <alignment vertical="center"/>
    </xf>
    <xf numFmtId="0" fontId="53" fillId="0" borderId="168" xfId="0" applyFont="1" applyBorder="1" applyAlignment="1">
      <alignment vertical="center"/>
    </xf>
    <xf numFmtId="20" fontId="105" fillId="0" borderId="0" xfId="0" applyNumberFormat="1" applyFont="1" applyFill="1"/>
    <xf numFmtId="190" fontId="347" fillId="0" borderId="0" xfId="434" applyNumberFormat="1" applyFont="1" applyFill="1" applyBorder="1" applyAlignment="1">
      <alignment horizontal="left" vertical="center"/>
    </xf>
    <xf numFmtId="1" fontId="245" fillId="100" borderId="66" xfId="0" applyNumberFormat="1" applyFont="1" applyFill="1" applyBorder="1" applyAlignment="1">
      <alignment horizontal="center" vertical="center"/>
    </xf>
    <xf numFmtId="166" fontId="245" fillId="46" borderId="66" xfId="271" applyNumberFormat="1" applyFont="1" applyFill="1" applyBorder="1" applyAlignment="1">
      <alignment horizontal="center" vertical="center"/>
    </xf>
    <xf numFmtId="1" fontId="245" fillId="100" borderId="66" xfId="0" applyNumberFormat="1" applyFont="1" applyFill="1" applyBorder="1" applyAlignment="1" applyProtection="1">
      <alignment vertical="center"/>
      <protection locked="0"/>
    </xf>
    <xf numFmtId="166" fontId="153" fillId="46" borderId="46" xfId="271" applyNumberFormat="1" applyFont="1" applyFill="1" applyBorder="1" applyAlignment="1">
      <alignment vertical="center"/>
    </xf>
    <xf numFmtId="166" fontId="153" fillId="46" borderId="76" xfId="271" applyNumberFormat="1" applyFont="1" applyFill="1" applyBorder="1" applyAlignment="1">
      <alignment vertical="center"/>
    </xf>
    <xf numFmtId="166" fontId="245" fillId="46" borderId="76" xfId="271" applyNumberFormat="1" applyFont="1" applyFill="1" applyBorder="1" applyAlignment="1">
      <alignment vertical="center"/>
    </xf>
    <xf numFmtId="0" fontId="349" fillId="0" borderId="0" xfId="0" applyFont="1" applyBorder="1" applyAlignment="1">
      <alignment vertical="center"/>
    </xf>
    <xf numFmtId="0" fontId="265" fillId="0" borderId="0" xfId="436" applyFont="1" applyBorder="1" applyAlignment="1">
      <alignment vertical="center"/>
    </xf>
    <xf numFmtId="0" fontId="132" fillId="0" borderId="0" xfId="436" applyFont="1" applyBorder="1" applyAlignment="1">
      <alignment vertical="center"/>
    </xf>
    <xf numFmtId="0" fontId="132" fillId="0" borderId="0" xfId="0" applyFont="1" applyBorder="1"/>
    <xf numFmtId="0" fontId="265" fillId="0" borderId="0" xfId="436" applyFont="1" applyFill="1" applyBorder="1" applyAlignment="1" applyProtection="1">
      <alignment vertical="center"/>
      <protection locked="0"/>
    </xf>
    <xf numFmtId="0" fontId="265" fillId="0" borderId="0" xfId="436" applyFont="1" applyBorder="1" applyAlignment="1" applyProtection="1">
      <alignment vertical="center"/>
      <protection locked="0"/>
    </xf>
    <xf numFmtId="0" fontId="132" fillId="0" borderId="0" xfId="436" applyFont="1" applyBorder="1" applyAlignment="1" applyProtection="1">
      <alignment vertical="center"/>
      <protection locked="0"/>
    </xf>
    <xf numFmtId="0" fontId="149" fillId="0" borderId="15" xfId="436" applyFont="1" applyFill="1" applyBorder="1" applyAlignment="1" applyProtection="1">
      <protection locked="0"/>
    </xf>
    <xf numFmtId="0" fontId="149" fillId="0" borderId="30" xfId="436" applyFont="1" applyFill="1" applyBorder="1" applyAlignment="1" applyProtection="1">
      <protection locked="0"/>
    </xf>
    <xf numFmtId="0" fontId="149" fillId="0" borderId="14" xfId="436" applyFont="1" applyBorder="1" applyAlignment="1" applyProtection="1">
      <alignment vertical="center"/>
      <protection locked="0"/>
    </xf>
    <xf numFmtId="0" fontId="149" fillId="0" borderId="15" xfId="436" applyFont="1" applyBorder="1" applyAlignment="1" applyProtection="1">
      <alignment vertical="center"/>
      <protection locked="0"/>
    </xf>
    <xf numFmtId="0" fontId="10" fillId="0" borderId="0" xfId="436" applyFont="1" applyBorder="1" applyAlignment="1">
      <alignment vertical="center"/>
    </xf>
    <xf numFmtId="0" fontId="265" fillId="0" borderId="193" xfId="436" applyFont="1" applyBorder="1" applyAlignment="1" applyProtection="1">
      <alignment vertical="center"/>
      <protection locked="0"/>
    </xf>
    <xf numFmtId="0" fontId="54" fillId="0" borderId="50" xfId="436" applyFont="1" applyBorder="1" applyAlignment="1">
      <alignment vertical="center"/>
    </xf>
    <xf numFmtId="0" fontId="54" fillId="0" borderId="0" xfId="436" applyFont="1" applyFill="1" applyBorder="1" applyAlignment="1">
      <alignment vertical="center"/>
    </xf>
    <xf numFmtId="165" fontId="279" fillId="0" borderId="0" xfId="436" applyNumberFormat="1" applyFont="1" applyFill="1" applyBorder="1" applyAlignment="1">
      <alignment horizontal="left" vertical="center"/>
    </xf>
    <xf numFmtId="20" fontId="279" fillId="0" borderId="17" xfId="436" applyNumberFormat="1" applyFont="1" applyFill="1" applyBorder="1" applyAlignment="1">
      <alignment horizontal="right" vertical="center"/>
    </xf>
    <xf numFmtId="182" fontId="279" fillId="0" borderId="17" xfId="436" applyNumberFormat="1" applyFont="1" applyFill="1" applyBorder="1" applyAlignment="1">
      <alignment horizontal="center" vertical="center"/>
    </xf>
    <xf numFmtId="15" fontId="279" fillId="0" borderId="17" xfId="436" applyNumberFormat="1" applyFont="1" applyFill="1" applyBorder="1" applyAlignment="1">
      <alignment horizontal="left" vertical="center"/>
    </xf>
    <xf numFmtId="182" fontId="350" fillId="0" borderId="17" xfId="436" applyNumberFormat="1" applyFont="1" applyFill="1" applyBorder="1" applyAlignment="1">
      <alignment horizontal="center" vertical="center"/>
    </xf>
    <xf numFmtId="20" fontId="351" fillId="0" borderId="70" xfId="436" applyNumberFormat="1" applyFont="1" applyFill="1" applyBorder="1" applyAlignment="1">
      <alignment horizontal="center" vertical="center"/>
    </xf>
    <xf numFmtId="0" fontId="54" fillId="0" borderId="64" xfId="436" applyFont="1" applyFill="1" applyBorder="1" applyAlignment="1">
      <alignment vertical="center"/>
    </xf>
    <xf numFmtId="0" fontId="54" fillId="0" borderId="15" xfId="436" applyFont="1" applyFill="1" applyBorder="1" applyAlignment="1">
      <alignment vertical="center"/>
    </xf>
    <xf numFmtId="164" fontId="49" fillId="0" borderId="15" xfId="436" applyNumberFormat="1" applyFont="1" applyFill="1" applyBorder="1" applyAlignment="1">
      <alignment horizontal="center" vertical="center"/>
    </xf>
    <xf numFmtId="14" fontId="54" fillId="0" borderId="15" xfId="436" applyNumberFormat="1" applyFont="1" applyFill="1" applyBorder="1" applyAlignment="1">
      <alignment horizontal="left" vertical="center"/>
    </xf>
    <xf numFmtId="14" fontId="54" fillId="0" borderId="15" xfId="436" applyNumberFormat="1" applyFont="1" applyFill="1" applyBorder="1" applyAlignment="1">
      <alignment horizontal="center" vertical="center"/>
    </xf>
    <xf numFmtId="14" fontId="352" fillId="0" borderId="79" xfId="436" applyNumberFormat="1" applyFont="1" applyFill="1" applyBorder="1" applyAlignment="1">
      <alignment horizontal="center" vertical="center"/>
    </xf>
    <xf numFmtId="0" fontId="49" fillId="0" borderId="50" xfId="436" applyFont="1" applyBorder="1" applyAlignment="1">
      <alignment vertical="center"/>
    </xf>
    <xf numFmtId="0" fontId="49" fillId="0" borderId="0" xfId="436" applyFont="1" applyBorder="1" applyAlignment="1">
      <alignment vertical="center"/>
    </xf>
    <xf numFmtId="165" fontId="49" fillId="0" borderId="0" xfId="436" applyNumberFormat="1" applyFont="1" applyBorder="1" applyAlignment="1" applyProtection="1">
      <alignment horizontal="right" vertical="center"/>
    </xf>
    <xf numFmtId="20" fontId="49" fillId="0" borderId="0" xfId="436" applyNumberFormat="1" applyFont="1" applyFill="1" applyBorder="1" applyAlignment="1" applyProtection="1">
      <alignment horizontal="left" vertical="center"/>
    </xf>
    <xf numFmtId="0" fontId="105" fillId="0" borderId="43" xfId="0" applyFont="1" applyBorder="1" applyAlignment="1">
      <alignment vertical="center"/>
    </xf>
    <xf numFmtId="20" fontId="105" fillId="0" borderId="43" xfId="0" applyNumberFormat="1" applyFont="1" applyBorder="1" applyAlignment="1">
      <alignment horizontal="center" vertical="center"/>
    </xf>
    <xf numFmtId="1" fontId="49" fillId="0" borderId="43" xfId="0" applyNumberFormat="1" applyFont="1" applyBorder="1" applyAlignment="1">
      <alignment horizontal="right" vertical="center"/>
    </xf>
    <xf numFmtId="0" fontId="351" fillId="0" borderId="51" xfId="436" applyFont="1" applyFill="1" applyBorder="1" applyAlignment="1">
      <alignment vertical="center"/>
    </xf>
    <xf numFmtId="0" fontId="49" fillId="0" borderId="0" xfId="436" applyFont="1" applyFill="1" applyBorder="1" applyAlignment="1">
      <alignment vertical="center"/>
    </xf>
    <xf numFmtId="165" fontId="49" fillId="0" borderId="0" xfId="436" applyNumberFormat="1" applyFont="1" applyBorder="1" applyAlignment="1">
      <alignment horizontal="right" vertical="center"/>
    </xf>
    <xf numFmtId="1" fontId="49" fillId="0" borderId="0" xfId="436" applyNumberFormat="1" applyFont="1" applyFill="1" applyBorder="1" applyAlignment="1">
      <alignment horizontal="right" vertical="center"/>
    </xf>
    <xf numFmtId="20" fontId="49" fillId="0" borderId="0" xfId="436" applyNumberFormat="1" applyFont="1" applyFill="1" applyBorder="1" applyAlignment="1">
      <alignment horizontal="left" vertical="center"/>
    </xf>
    <xf numFmtId="0" fontId="49" fillId="0" borderId="0" xfId="0" applyFont="1" applyBorder="1" applyAlignment="1">
      <alignment vertical="center"/>
    </xf>
    <xf numFmtId="0" fontId="281" fillId="0" borderId="0" xfId="428" applyFont="1" applyBorder="1" applyAlignment="1">
      <alignment horizontal="center" vertical="center"/>
    </xf>
    <xf numFmtId="0" fontId="49" fillId="0" borderId="57" xfId="436" applyFont="1" applyBorder="1" applyAlignment="1">
      <alignment vertical="center"/>
    </xf>
    <xf numFmtId="0" fontId="49" fillId="0" borderId="17" xfId="436" applyFont="1" applyFill="1" applyBorder="1" applyAlignment="1">
      <alignment vertical="center"/>
    </xf>
    <xf numFmtId="165" fontId="49" fillId="0" borderId="17" xfId="436" applyNumberFormat="1" applyFont="1" applyBorder="1" applyAlignment="1">
      <alignment horizontal="right" vertical="center"/>
    </xf>
    <xf numFmtId="0" fontId="49" fillId="0" borderId="17" xfId="436" applyFont="1" applyBorder="1" applyAlignment="1">
      <alignment horizontal="right"/>
    </xf>
    <xf numFmtId="10" fontId="49" fillId="0" borderId="17" xfId="436" applyNumberFormat="1" applyFont="1" applyFill="1" applyBorder="1" applyAlignment="1">
      <alignment horizontal="left" vertical="center"/>
    </xf>
    <xf numFmtId="1" fontId="49" fillId="0" borderId="17" xfId="436" applyNumberFormat="1" applyFont="1" applyFill="1" applyBorder="1" applyAlignment="1">
      <alignment horizontal="right" vertical="center"/>
    </xf>
    <xf numFmtId="0" fontId="351" fillId="0" borderId="70" xfId="436" applyFont="1" applyFill="1" applyBorder="1" applyAlignment="1">
      <alignment vertical="center"/>
    </xf>
    <xf numFmtId="0" fontId="49" fillId="0" borderId="50" xfId="436" applyFont="1" applyFill="1" applyBorder="1" applyAlignment="1">
      <alignment vertical="center"/>
    </xf>
    <xf numFmtId="0" fontId="54" fillId="0" borderId="0" xfId="436" applyFont="1" applyFill="1" applyBorder="1" applyAlignment="1">
      <alignment horizontal="center" vertical="center"/>
    </xf>
    <xf numFmtId="0" fontId="353" fillId="0" borderId="0" xfId="436" applyFont="1" applyFill="1" applyBorder="1" applyAlignment="1">
      <alignment vertical="center"/>
    </xf>
    <xf numFmtId="0" fontId="49" fillId="0" borderId="0" xfId="436" applyFont="1" applyFill="1" applyBorder="1" applyAlignment="1">
      <alignment horizontal="right" vertical="center"/>
    </xf>
    <xf numFmtId="178" fontId="49" fillId="0" borderId="0" xfId="436" applyNumberFormat="1" applyFont="1" applyFill="1" applyBorder="1" applyAlignment="1">
      <alignment horizontal="right" vertical="center"/>
    </xf>
    <xf numFmtId="0" fontId="351" fillId="0" borderId="51" xfId="271" applyNumberFormat="1" applyFont="1" applyFill="1" applyBorder="1" applyAlignment="1">
      <alignment horizontal="left" vertical="center"/>
    </xf>
    <xf numFmtId="1" fontId="49" fillId="0" borderId="0" xfId="436" applyNumberFormat="1" applyFont="1" applyFill="1" applyBorder="1" applyAlignment="1">
      <alignment vertical="center"/>
    </xf>
    <xf numFmtId="0" fontId="49" fillId="0" borderId="56" xfId="436" applyFont="1" applyFill="1" applyBorder="1" applyAlignment="1">
      <alignment vertical="center"/>
    </xf>
    <xf numFmtId="0" fontId="49" fillId="0" borderId="43" xfId="436" applyFont="1" applyBorder="1" applyAlignment="1">
      <alignment horizontal="right" vertical="center"/>
    </xf>
    <xf numFmtId="0" fontId="49" fillId="0" borderId="43" xfId="436" applyFont="1" applyBorder="1" applyAlignment="1">
      <alignment horizontal="left" vertical="center"/>
    </xf>
    <xf numFmtId="15" fontId="49" fillId="0" borderId="43" xfId="436" applyNumberFormat="1" applyFont="1" applyBorder="1" applyAlignment="1">
      <alignment horizontal="left" vertical="center"/>
    </xf>
    <xf numFmtId="15" fontId="49" fillId="0" borderId="43" xfId="436" applyNumberFormat="1" applyFont="1" applyBorder="1" applyAlignment="1">
      <alignment horizontal="center" vertical="center"/>
    </xf>
    <xf numFmtId="0" fontId="49" fillId="0" borderId="43" xfId="436" applyFont="1" applyBorder="1" applyAlignment="1">
      <alignment vertical="center"/>
    </xf>
    <xf numFmtId="0" fontId="351" fillId="0" borderId="80" xfId="436" applyFont="1" applyFill="1" applyBorder="1" applyAlignment="1">
      <alignment vertical="center"/>
    </xf>
    <xf numFmtId="0" fontId="49" fillId="0" borderId="57" xfId="436" applyFont="1" applyBorder="1" applyAlignment="1">
      <alignment horizontal="right" vertical="center"/>
    </xf>
    <xf numFmtId="2" fontId="49" fillId="0" borderId="17" xfId="436" applyNumberFormat="1" applyFont="1" applyFill="1" applyBorder="1" applyAlignment="1">
      <alignment horizontal="center" vertical="center"/>
    </xf>
    <xf numFmtId="0" fontId="49" fillId="0" borderId="17" xfId="436" applyFont="1" applyBorder="1" applyAlignment="1">
      <alignment vertical="center"/>
    </xf>
    <xf numFmtId="0" fontId="49" fillId="0" borderId="17" xfId="436" applyFont="1" applyBorder="1" applyAlignment="1">
      <alignment horizontal="right" vertical="center"/>
    </xf>
    <xf numFmtId="2" fontId="49" fillId="0" borderId="17" xfId="436" applyNumberFormat="1" applyFont="1" applyBorder="1" applyAlignment="1">
      <alignment horizontal="center" vertical="center"/>
    </xf>
    <xf numFmtId="0" fontId="354" fillId="0" borderId="0" xfId="436" applyFont="1" applyBorder="1" applyAlignment="1">
      <alignment horizontal="left" vertical="center"/>
    </xf>
    <xf numFmtId="2" fontId="354" fillId="0" borderId="0" xfId="436" applyNumberFormat="1" applyFont="1" applyFill="1" applyBorder="1" applyAlignment="1">
      <alignment horizontal="center" vertical="center"/>
    </xf>
    <xf numFmtId="0" fontId="354" fillId="0" borderId="0" xfId="436" applyFont="1" applyBorder="1" applyAlignment="1">
      <alignment vertical="center"/>
    </xf>
    <xf numFmtId="0" fontId="351" fillId="0" borderId="51" xfId="436" applyFont="1" applyBorder="1" applyAlignment="1">
      <alignment vertical="center"/>
    </xf>
    <xf numFmtId="2" fontId="49" fillId="0" borderId="0" xfId="436" applyNumberFormat="1" applyFont="1" applyFill="1" applyBorder="1" applyAlignment="1">
      <alignment horizontal="right" vertical="center"/>
    </xf>
    <xf numFmtId="0" fontId="49" fillId="0" borderId="0" xfId="436" applyFont="1" applyFill="1" applyBorder="1" applyAlignment="1">
      <alignment horizontal="left" vertical="center"/>
    </xf>
    <xf numFmtId="1" fontId="49" fillId="0" borderId="0" xfId="436" applyNumberFormat="1" applyFont="1" applyFill="1" applyBorder="1" applyAlignment="1">
      <alignment horizontal="center" vertical="center"/>
    </xf>
    <xf numFmtId="0" fontId="105" fillId="0" borderId="50" xfId="0" applyFont="1" applyBorder="1" applyAlignment="1">
      <alignment vertical="center"/>
    </xf>
    <xf numFmtId="0" fontId="105" fillId="0" borderId="0" xfId="0" applyFont="1" applyBorder="1" applyAlignment="1">
      <alignment vertical="center"/>
    </xf>
    <xf numFmtId="0" fontId="257" fillId="0" borderId="0" xfId="0" applyFont="1" applyBorder="1" applyAlignment="1">
      <alignment horizontal="right" vertical="center"/>
    </xf>
    <xf numFmtId="183" fontId="105" fillId="0" borderId="0" xfId="0" applyNumberFormat="1" applyFont="1" applyBorder="1" applyAlignment="1">
      <alignment horizontal="center" vertical="center"/>
    </xf>
    <xf numFmtId="183" fontId="49" fillId="0" borderId="17" xfId="436" applyNumberFormat="1" applyFont="1" applyFill="1" applyBorder="1" applyAlignment="1">
      <alignment vertical="center"/>
    </xf>
    <xf numFmtId="1" fontId="54" fillId="0" borderId="17" xfId="436" applyNumberFormat="1" applyFont="1" applyFill="1" applyBorder="1" applyAlignment="1">
      <alignment horizontal="right" vertical="center"/>
    </xf>
    <xf numFmtId="183" fontId="105" fillId="0" borderId="17" xfId="0" applyNumberFormat="1" applyFont="1" applyBorder="1" applyAlignment="1">
      <alignment horizontal="center" vertical="center"/>
    </xf>
    <xf numFmtId="0" fontId="49" fillId="0" borderId="17" xfId="436" applyFont="1" applyFill="1" applyBorder="1" applyAlignment="1">
      <alignment horizontal="right" vertical="center"/>
    </xf>
    <xf numFmtId="183" fontId="49" fillId="0" borderId="17" xfId="271" applyNumberFormat="1" applyFont="1" applyFill="1" applyBorder="1" applyAlignment="1">
      <alignment horizontal="left" vertical="center"/>
    </xf>
    <xf numFmtId="1" fontId="351" fillId="0" borderId="70" xfId="436" applyNumberFormat="1" applyFont="1" applyFill="1" applyBorder="1" applyAlignment="1">
      <alignment vertical="center"/>
    </xf>
    <xf numFmtId="0" fontId="355" fillId="0" borderId="0" xfId="436" applyFont="1" applyFill="1" applyBorder="1" applyAlignment="1">
      <alignment vertical="center"/>
    </xf>
    <xf numFmtId="0" fontId="351" fillId="0" borderId="51" xfId="436" applyFont="1" applyFill="1" applyBorder="1" applyAlignment="1">
      <alignment horizontal="right" vertical="center"/>
    </xf>
    <xf numFmtId="0" fontId="355" fillId="0" borderId="0" xfId="436" applyFont="1" applyBorder="1" applyAlignment="1">
      <alignment vertical="center"/>
    </xf>
    <xf numFmtId="0" fontId="49" fillId="0" borderId="192" xfId="436" applyFont="1" applyFill="1" applyBorder="1" applyAlignment="1">
      <alignment vertical="center"/>
    </xf>
    <xf numFmtId="0" fontId="49" fillId="0" borderId="155" xfId="436" applyFont="1" applyFill="1" applyBorder="1" applyAlignment="1">
      <alignment horizontal="left" vertical="center"/>
    </xf>
    <xf numFmtId="0" fontId="49" fillId="0" borderId="155" xfId="436" applyFont="1" applyFill="1" applyBorder="1" applyAlignment="1">
      <alignment vertical="center"/>
    </xf>
    <xf numFmtId="0" fontId="49" fillId="0" borderId="155" xfId="436" applyFont="1" applyFill="1" applyBorder="1" applyAlignment="1">
      <alignment horizontal="center" vertical="center"/>
    </xf>
    <xf numFmtId="0" fontId="49" fillId="0" borderId="193" xfId="436" applyFont="1" applyFill="1" applyBorder="1" applyAlignment="1">
      <alignment vertical="center"/>
    </xf>
    <xf numFmtId="0" fontId="49" fillId="0" borderId="193" xfId="436" applyFont="1" applyFill="1" applyBorder="1" applyAlignment="1">
      <alignment horizontal="right" vertical="center"/>
    </xf>
    <xf numFmtId="0" fontId="351" fillId="0" borderId="194" xfId="436" applyFont="1" applyFill="1" applyBorder="1" applyAlignment="1">
      <alignment vertical="center"/>
    </xf>
    <xf numFmtId="0" fontId="49" fillId="0" borderId="0" xfId="436" applyFont="1" applyFill="1" applyBorder="1" applyAlignment="1">
      <alignment horizontal="center" vertical="center"/>
    </xf>
    <xf numFmtId="0" fontId="49" fillId="0" borderId="195" xfId="436" applyFont="1" applyFill="1" applyBorder="1" applyAlignment="1">
      <alignment vertical="center"/>
    </xf>
    <xf numFmtId="0" fontId="49" fillId="0" borderId="0" xfId="436" applyFont="1" applyBorder="1" applyAlignment="1">
      <alignment horizontal="left" vertical="center"/>
    </xf>
    <xf numFmtId="0" fontId="49" fillId="0" borderId="57" xfId="436" applyFont="1" applyFill="1" applyBorder="1" applyAlignment="1">
      <alignment vertical="center"/>
    </xf>
    <xf numFmtId="20" fontId="49" fillId="0" borderId="17" xfId="436" applyNumberFormat="1" applyFont="1" applyFill="1" applyBorder="1" applyAlignment="1">
      <alignment horizontal="center" vertical="center"/>
    </xf>
    <xf numFmtId="0" fontId="49" fillId="0" borderId="17" xfId="436" applyFont="1" applyFill="1" applyBorder="1" applyAlignment="1">
      <alignment horizontal="center" vertical="center"/>
    </xf>
    <xf numFmtId="0" fontId="49" fillId="0" borderId="17" xfId="436" applyFont="1" applyFill="1" applyBorder="1" applyAlignment="1">
      <alignment horizontal="left" vertical="center"/>
    </xf>
    <xf numFmtId="0" fontId="49" fillId="0" borderId="56" xfId="436" applyFont="1" applyBorder="1" applyAlignment="1">
      <alignment horizontal="left" vertical="center"/>
    </xf>
    <xf numFmtId="20" fontId="49" fillId="0" borderId="0" xfId="0" applyNumberFormat="1" applyFont="1" applyBorder="1" applyAlignment="1">
      <alignment horizontal="center" vertical="center"/>
    </xf>
    <xf numFmtId="1" fontId="350" fillId="0" borderId="0" xfId="436" applyNumberFormat="1" applyFont="1" applyFill="1" applyBorder="1" applyAlignment="1">
      <alignment horizontal="center" vertical="center"/>
    </xf>
    <xf numFmtId="1" fontId="105" fillId="0" borderId="43" xfId="0" applyNumberFormat="1" applyFont="1" applyBorder="1" applyAlignment="1">
      <alignment horizontal="center" vertical="center"/>
    </xf>
    <xf numFmtId="9" fontId="49" fillId="0" borderId="0" xfId="458" applyFont="1" applyFill="1" applyBorder="1" applyAlignment="1">
      <alignment horizontal="center" vertical="center"/>
    </xf>
    <xf numFmtId="0" fontId="351" fillId="0" borderId="80" xfId="436" applyFont="1" applyFill="1" applyBorder="1" applyAlignment="1">
      <alignment horizontal="center" vertical="center"/>
    </xf>
    <xf numFmtId="0" fontId="49" fillId="0" borderId="50" xfId="436" applyFont="1" applyBorder="1" applyAlignment="1">
      <alignment horizontal="left" vertical="center"/>
    </xf>
    <xf numFmtId="1" fontId="105" fillId="0" borderId="0" xfId="0" applyNumberFormat="1" applyFont="1" applyBorder="1" applyAlignment="1">
      <alignment horizontal="center" vertical="center"/>
    </xf>
    <xf numFmtId="0" fontId="351" fillId="0" borderId="51" xfId="436" applyFont="1" applyFill="1" applyBorder="1" applyAlignment="1">
      <alignment horizontal="center" vertical="center"/>
    </xf>
    <xf numFmtId="0" fontId="351" fillId="0" borderId="70" xfId="436" applyFont="1" applyFill="1" applyBorder="1" applyAlignment="1">
      <alignment horizontal="center" vertical="center"/>
    </xf>
    <xf numFmtId="0" fontId="54" fillId="0" borderId="64" xfId="436" applyFont="1" applyFill="1" applyBorder="1" applyAlignment="1">
      <alignment horizontal="left" vertical="center"/>
    </xf>
    <xf numFmtId="1" fontId="54" fillId="0" borderId="15" xfId="436" applyNumberFormat="1" applyFont="1" applyFill="1" applyBorder="1" applyAlignment="1">
      <alignment horizontal="center" vertical="center"/>
    </xf>
    <xf numFmtId="0" fontId="49" fillId="0" borderId="15" xfId="436" applyFont="1" applyFill="1" applyBorder="1" applyAlignment="1">
      <alignment horizontal="center" vertical="center"/>
    </xf>
    <xf numFmtId="0" fontId="49" fillId="0" borderId="15" xfId="436" applyFont="1" applyFill="1" applyBorder="1" applyAlignment="1">
      <alignment horizontal="right" vertical="center"/>
    </xf>
    <xf numFmtId="0" fontId="49" fillId="0" borderId="0" xfId="436" applyFont="1" applyBorder="1" applyAlignment="1" applyProtection="1">
      <alignment vertical="center"/>
      <protection locked="0"/>
    </xf>
    <xf numFmtId="0" fontId="351" fillId="0" borderId="51" xfId="436" applyFont="1" applyBorder="1" applyAlignment="1" applyProtection="1">
      <alignment vertical="center"/>
      <protection locked="0"/>
    </xf>
    <xf numFmtId="0" fontId="49" fillId="0" borderId="17" xfId="436" applyFont="1" applyBorder="1" applyAlignment="1" applyProtection="1">
      <alignment vertical="center"/>
      <protection locked="0"/>
    </xf>
    <xf numFmtId="0" fontId="352" fillId="0" borderId="189" xfId="0" applyFont="1" applyBorder="1" applyAlignment="1">
      <alignment vertical="center"/>
    </xf>
    <xf numFmtId="0" fontId="351" fillId="0" borderId="189" xfId="436" applyFont="1" applyFill="1" applyBorder="1" applyAlignment="1">
      <alignment vertical="center"/>
    </xf>
    <xf numFmtId="0" fontId="356" fillId="0" borderId="49" xfId="436" applyFont="1" applyBorder="1" applyAlignment="1">
      <alignment vertical="center"/>
    </xf>
    <xf numFmtId="0" fontId="352" fillId="0" borderId="0" xfId="436" applyFont="1" applyFill="1" applyBorder="1" applyAlignment="1">
      <alignment vertical="center"/>
    </xf>
    <xf numFmtId="0" fontId="351" fillId="0" borderId="0" xfId="436" applyFont="1" applyFill="1" applyBorder="1" applyAlignment="1">
      <alignment vertical="center"/>
    </xf>
    <xf numFmtId="0" fontId="352" fillId="0" borderId="51" xfId="436" applyNumberFormat="1" applyFont="1" applyFill="1" applyBorder="1" applyAlignment="1" applyProtection="1">
      <alignment horizontal="right" vertical="center"/>
      <protection locked="0"/>
    </xf>
    <xf numFmtId="0" fontId="352" fillId="0" borderId="51" xfId="436" applyFont="1" applyFill="1" applyBorder="1" applyAlignment="1">
      <alignment horizontal="right" vertical="center"/>
    </xf>
    <xf numFmtId="14" fontId="351" fillId="0" borderId="51" xfId="436" applyNumberFormat="1" applyFont="1" applyFill="1" applyBorder="1" applyAlignment="1">
      <alignment horizontal="left" vertical="center"/>
    </xf>
    <xf numFmtId="0" fontId="44" fillId="0" borderId="0" xfId="436" applyFont="1" applyFill="1" applyBorder="1" applyAlignment="1">
      <alignment vertical="center"/>
    </xf>
    <xf numFmtId="0" fontId="44" fillId="0" borderId="0" xfId="436" applyFont="1" applyFill="1" applyBorder="1" applyAlignment="1">
      <alignment horizontal="right" vertical="center"/>
    </xf>
    <xf numFmtId="15" fontId="44" fillId="0" borderId="0" xfId="436" applyNumberFormat="1" applyFont="1" applyFill="1" applyBorder="1" applyAlignment="1">
      <alignment horizontal="center" vertical="center"/>
    </xf>
    <xf numFmtId="1" fontId="287" fillId="35" borderId="205" xfId="0" applyNumberFormat="1" applyFont="1" applyFill="1" applyBorder="1" applyAlignment="1">
      <alignment horizontal="center" vertical="center"/>
    </xf>
    <xf numFmtId="173" fontId="53" fillId="0" borderId="0" xfId="429" applyNumberFormat="1" applyFont="1" applyFill="1" applyBorder="1" applyAlignment="1">
      <alignment vertical="center"/>
    </xf>
    <xf numFmtId="0" fontId="53" fillId="0" borderId="51" xfId="0" applyFont="1" applyFill="1" applyBorder="1" applyAlignment="1">
      <alignment horizontal="center" vertical="center"/>
    </xf>
    <xf numFmtId="1" fontId="53" fillId="0" borderId="46" xfId="428" applyNumberFormat="1" applyFont="1" applyFill="1" applyBorder="1" applyAlignment="1" applyProtection="1">
      <alignment horizontal="center" vertical="center"/>
      <protection locked="0"/>
    </xf>
    <xf numFmtId="0" fontId="348" fillId="31" borderId="72" xfId="0" applyFont="1" applyFill="1" applyBorder="1" applyAlignment="1">
      <alignment horizontal="left"/>
    </xf>
    <xf numFmtId="0" fontId="0" fillId="0" borderId="127" xfId="0" applyBorder="1" applyAlignment="1">
      <alignment vertical="top"/>
    </xf>
    <xf numFmtId="14" fontId="157" fillId="0" borderId="92" xfId="428" applyNumberFormat="1" applyFont="1" applyFill="1" applyBorder="1" applyAlignment="1">
      <alignment horizontal="left"/>
    </xf>
    <xf numFmtId="0" fontId="336" fillId="0" borderId="347" xfId="0" applyFont="1" applyBorder="1" applyAlignment="1">
      <alignment vertical="center"/>
    </xf>
    <xf numFmtId="0" fontId="358" fillId="0" borderId="169" xfId="0" applyFont="1" applyBorder="1"/>
    <xf numFmtId="0" fontId="105" fillId="0" borderId="347" xfId="0" applyFont="1" applyBorder="1"/>
    <xf numFmtId="0" fontId="116" fillId="0" borderId="347" xfId="0" applyFont="1" applyBorder="1"/>
    <xf numFmtId="0" fontId="105" fillId="0" borderId="347" xfId="0" applyFont="1" applyFill="1" applyBorder="1" applyAlignment="1"/>
    <xf numFmtId="0" fontId="105" fillId="0" borderId="347" xfId="0" applyFont="1" applyFill="1" applyBorder="1" applyAlignment="1">
      <alignment vertical="center"/>
    </xf>
    <xf numFmtId="0" fontId="105" fillId="0" borderId="348" xfId="0" applyFont="1" applyFill="1" applyBorder="1" applyAlignment="1">
      <alignment vertical="center"/>
    </xf>
    <xf numFmtId="0" fontId="359" fillId="0" borderId="228" xfId="0" applyFont="1" applyFill="1" applyBorder="1" applyAlignment="1" applyProtection="1">
      <alignment horizontal="center" vertical="center"/>
      <protection locked="0"/>
    </xf>
    <xf numFmtId="0" fontId="360" fillId="58" borderId="228" xfId="0" applyFont="1" applyFill="1" applyBorder="1" applyAlignment="1" applyProtection="1">
      <alignment horizontal="center" vertical="center"/>
      <protection locked="0"/>
    </xf>
    <xf numFmtId="0" fontId="45" fillId="0" borderId="233" xfId="0" applyFont="1" applyBorder="1" applyAlignment="1">
      <alignment vertical="center"/>
    </xf>
    <xf numFmtId="0" fontId="45" fillId="0" borderId="232" xfId="0" applyFont="1" applyFill="1" applyBorder="1" applyAlignment="1">
      <alignment vertical="center"/>
    </xf>
    <xf numFmtId="0" fontId="107" fillId="0" borderId="185" xfId="436" applyFont="1" applyBorder="1">
      <alignment vertical="center"/>
    </xf>
    <xf numFmtId="0" fontId="2" fillId="0" borderId="181" xfId="436" applyFont="1" applyBorder="1" applyAlignment="1">
      <alignment horizontal="left" vertical="top"/>
    </xf>
    <xf numFmtId="0" fontId="2" fillId="0" borderId="19" xfId="436" applyFont="1" applyBorder="1" applyAlignment="1">
      <alignment vertical="center"/>
    </xf>
    <xf numFmtId="0" fontId="2" fillId="0" borderId="181" xfId="436" applyFont="1" applyFill="1" applyBorder="1">
      <alignment vertical="center"/>
    </xf>
    <xf numFmtId="0" fontId="57" fillId="0" borderId="44" xfId="436" applyFont="1" applyBorder="1" applyAlignment="1" applyProtection="1">
      <alignment horizontal="center" vertical="center"/>
      <protection locked="0"/>
    </xf>
    <xf numFmtId="0" fontId="57" fillId="0" borderId="157" xfId="436" applyFont="1" applyBorder="1" applyAlignment="1" applyProtection="1">
      <alignment horizontal="center" vertical="center"/>
    </xf>
    <xf numFmtId="0" fontId="338" fillId="0" borderId="223" xfId="0" applyFont="1" applyBorder="1" applyAlignment="1">
      <alignment vertical="center"/>
    </xf>
    <xf numFmtId="0" fontId="338" fillId="0" borderId="252" xfId="436" applyFont="1" applyBorder="1">
      <alignment vertical="center"/>
    </xf>
    <xf numFmtId="0" fontId="361" fillId="0" borderId="239" xfId="0" applyFont="1" applyFill="1" applyBorder="1" applyAlignment="1">
      <alignment vertical="center"/>
    </xf>
    <xf numFmtId="0" fontId="362" fillId="0" borderId="223" xfId="0" applyFont="1" applyBorder="1" applyAlignment="1">
      <alignment vertical="center"/>
    </xf>
    <xf numFmtId="0" fontId="363" fillId="0" borderId="223" xfId="0" applyFont="1" applyBorder="1" applyAlignment="1">
      <alignment vertical="center"/>
    </xf>
    <xf numFmtId="0" fontId="141" fillId="0" borderId="223" xfId="0" applyFont="1" applyBorder="1" applyAlignment="1">
      <alignment vertical="center"/>
    </xf>
    <xf numFmtId="14" fontId="249" fillId="31" borderId="72" xfId="0" applyNumberFormat="1" applyFont="1" applyFill="1" applyBorder="1" applyAlignment="1">
      <alignment horizontal="left" vertical="center"/>
    </xf>
    <xf numFmtId="0" fontId="357" fillId="0" borderId="0" xfId="0" applyFont="1" applyBorder="1" applyAlignment="1">
      <alignment horizontal="center" vertical="top"/>
    </xf>
    <xf numFmtId="20" fontId="357" fillId="0" borderId="0" xfId="0" applyNumberFormat="1" applyFont="1" applyBorder="1" applyAlignment="1">
      <alignment horizontal="center" vertical="top"/>
    </xf>
    <xf numFmtId="20" fontId="364" fillId="0" borderId="347" xfId="0" applyNumberFormat="1" applyFont="1" applyBorder="1" applyAlignment="1">
      <alignment horizontal="left" vertical="top"/>
    </xf>
    <xf numFmtId="0" fontId="364" fillId="0" borderId="0" xfId="0" applyFont="1" applyBorder="1" applyAlignment="1">
      <alignment horizontal="center" vertical="top"/>
    </xf>
    <xf numFmtId="20" fontId="364" fillId="0" borderId="0" xfId="0" applyNumberFormat="1" applyFont="1" applyBorder="1" applyAlignment="1">
      <alignment horizontal="center" vertical="top"/>
    </xf>
    <xf numFmtId="0" fontId="364" fillId="0" borderId="347" xfId="0" applyFont="1" applyBorder="1" applyAlignment="1">
      <alignment horizontal="center" vertical="center"/>
    </xf>
    <xf numFmtId="0" fontId="364" fillId="0" borderId="0" xfId="0" applyFont="1" applyBorder="1" applyAlignment="1">
      <alignment horizontal="center"/>
    </xf>
    <xf numFmtId="0" fontId="364" fillId="0" borderId="347" xfId="0" applyFont="1" applyBorder="1"/>
    <xf numFmtId="0" fontId="357" fillId="0" borderId="0" xfId="0" applyFont="1" applyBorder="1" applyAlignment="1"/>
    <xf numFmtId="0" fontId="357" fillId="0" borderId="0" xfId="0" applyFont="1" applyBorder="1" applyAlignment="1">
      <alignment vertical="top"/>
    </xf>
    <xf numFmtId="0" fontId="357" fillId="0" borderId="0" xfId="0" applyFont="1" applyBorder="1" applyAlignment="1">
      <alignment horizontal="left" vertical="top"/>
    </xf>
    <xf numFmtId="0" fontId="364" fillId="0" borderId="0" xfId="0" applyFont="1" applyBorder="1"/>
    <xf numFmtId="20" fontId="357" fillId="0" borderId="347" xfId="0" applyNumberFormat="1" applyFont="1" applyBorder="1" applyAlignment="1">
      <alignment vertical="center" wrapText="1"/>
    </xf>
    <xf numFmtId="0" fontId="357" fillId="0" borderId="0" xfId="0" applyFont="1" applyBorder="1" applyAlignment="1">
      <alignment horizontal="center"/>
    </xf>
    <xf numFmtId="0" fontId="357" fillId="0" borderId="347" xfId="0" applyFont="1" applyBorder="1" applyAlignment="1">
      <alignment horizontal="center"/>
    </xf>
    <xf numFmtId="0" fontId="357" fillId="0" borderId="0" xfId="0" applyNumberFormat="1" applyFont="1" applyBorder="1" applyAlignment="1">
      <alignment vertical="center"/>
    </xf>
    <xf numFmtId="20" fontId="357" fillId="0" borderId="347" xfId="0" applyNumberFormat="1" applyFont="1" applyBorder="1" applyAlignment="1">
      <alignment horizontal="center"/>
    </xf>
    <xf numFmtId="0" fontId="357" fillId="0" borderId="0" xfId="0" applyFont="1" applyBorder="1" applyAlignment="1">
      <alignment vertical="center"/>
    </xf>
    <xf numFmtId="0" fontId="357" fillId="0" borderId="347" xfId="0" applyNumberFormat="1" applyFont="1" applyBorder="1" applyAlignment="1"/>
    <xf numFmtId="0" fontId="364" fillId="0" borderId="0" xfId="0" applyFont="1" applyBorder="1" applyAlignment="1">
      <alignment horizontal="center" vertical="center"/>
    </xf>
    <xf numFmtId="20" fontId="364" fillId="0" borderId="0" xfId="0" applyNumberFormat="1" applyFont="1" applyBorder="1" applyAlignment="1">
      <alignment horizontal="center"/>
    </xf>
    <xf numFmtId="20" fontId="357" fillId="0" borderId="0" xfId="0" applyNumberFormat="1" applyFont="1" applyBorder="1" applyAlignment="1">
      <alignment horizontal="center"/>
    </xf>
    <xf numFmtId="0" fontId="364" fillId="0" borderId="347" xfId="0" applyFont="1" applyBorder="1" applyAlignment="1">
      <alignment horizontal="center"/>
    </xf>
    <xf numFmtId="20" fontId="364" fillId="0" borderId="168" xfId="0" applyNumberFormat="1" applyFont="1" applyBorder="1" applyAlignment="1">
      <alignment horizontal="center"/>
    </xf>
    <xf numFmtId="20" fontId="364" fillId="0" borderId="202" xfId="0" applyNumberFormat="1" applyFont="1" applyBorder="1" applyAlignment="1">
      <alignment horizontal="center"/>
    </xf>
    <xf numFmtId="0" fontId="343" fillId="0" borderId="199" xfId="0" applyFont="1" applyBorder="1" applyAlignment="1">
      <alignment vertical="center"/>
    </xf>
    <xf numFmtId="1" fontId="107" fillId="34" borderId="157" xfId="436" applyNumberFormat="1" applyFont="1" applyFill="1" applyBorder="1" applyAlignment="1" applyProtection="1">
      <alignment horizontal="center" vertical="center"/>
      <protection locked="0"/>
    </xf>
    <xf numFmtId="183" fontId="2" fillId="0" borderId="17" xfId="436" applyNumberFormat="1" applyFont="1" applyBorder="1" applyAlignment="1">
      <alignment horizontal="left" vertical="center"/>
    </xf>
    <xf numFmtId="0" fontId="57" fillId="31" borderId="156" xfId="436" applyFont="1" applyFill="1" applyBorder="1" applyAlignment="1" applyProtection="1">
      <alignment horizontal="center" vertical="center"/>
      <protection locked="0"/>
    </xf>
    <xf numFmtId="0" fontId="57" fillId="0" borderId="156" xfId="436" applyFont="1" applyFill="1" applyBorder="1" applyAlignment="1" applyProtection="1">
      <alignment horizontal="center" vertical="center"/>
      <protection locked="0"/>
    </xf>
    <xf numFmtId="185" fontId="57" fillId="0" borderId="251" xfId="436" applyNumberFormat="1" applyFont="1" applyBorder="1" applyAlignment="1" applyProtection="1">
      <alignment horizontal="center" vertical="center"/>
      <protection locked="0"/>
    </xf>
    <xf numFmtId="0" fontId="338" fillId="0" borderId="260" xfId="436" applyFont="1" applyBorder="1">
      <alignment vertical="center"/>
    </xf>
    <xf numFmtId="185" fontId="57" fillId="0" borderId="349" xfId="436" applyNumberFormat="1" applyFont="1" applyBorder="1" applyAlignment="1" applyProtection="1">
      <alignment horizontal="center" vertical="center"/>
      <protection locked="0"/>
    </xf>
    <xf numFmtId="0" fontId="4" fillId="0" borderId="350" xfId="0" applyFont="1" applyBorder="1" applyAlignment="1" applyProtection="1">
      <alignment horizontal="center" vertical="center"/>
      <protection locked="0"/>
    </xf>
    <xf numFmtId="185" fontId="57" fillId="0" borderId="351" xfId="436" applyNumberFormat="1" applyFont="1" applyBorder="1" applyAlignment="1" applyProtection="1">
      <alignment horizontal="center" vertical="center"/>
      <protection locked="0"/>
    </xf>
    <xf numFmtId="0" fontId="4" fillId="0" borderId="352" xfId="0" applyFont="1" applyBorder="1" applyAlignment="1" applyProtection="1">
      <alignment horizontal="center" vertical="center"/>
      <protection locked="0"/>
    </xf>
    <xf numFmtId="185" fontId="57" fillId="0" borderId="353" xfId="436" applyNumberFormat="1" applyFont="1" applyBorder="1" applyAlignment="1" applyProtection="1">
      <alignment horizontal="center" vertical="center"/>
      <protection locked="0"/>
    </xf>
    <xf numFmtId="1" fontId="107" fillId="0" borderId="254" xfId="436" applyNumberFormat="1" applyFont="1" applyFill="1" applyBorder="1" applyAlignment="1" applyProtection="1">
      <alignment horizontal="center" vertical="center"/>
      <protection locked="0"/>
    </xf>
    <xf numFmtId="0" fontId="357" fillId="0" borderId="0" xfId="0" applyNumberFormat="1" applyFont="1" applyBorder="1" applyAlignment="1">
      <alignment horizontal="center" vertical="top"/>
    </xf>
    <xf numFmtId="14" fontId="348" fillId="31" borderId="0" xfId="0" applyNumberFormat="1" applyFont="1" applyFill="1" applyBorder="1" applyAlignment="1"/>
    <xf numFmtId="14" fontId="249" fillId="31" borderId="0" xfId="499" applyNumberFormat="1" applyFont="1" applyFill="1" applyBorder="1" applyAlignment="1"/>
    <xf numFmtId="14" fontId="249" fillId="31" borderId="0" xfId="0" applyNumberFormat="1" applyFont="1" applyFill="1" applyBorder="1" applyAlignment="1"/>
    <xf numFmtId="0" fontId="364" fillId="0" borderId="0" xfId="0" applyFont="1" applyBorder="1" applyAlignment="1">
      <alignment horizontal="left"/>
    </xf>
    <xf numFmtId="0" fontId="364" fillId="0" borderId="347" xfId="0" applyFont="1" applyBorder="1" applyAlignment="1">
      <alignment vertical="center"/>
    </xf>
    <xf numFmtId="0" fontId="364" fillId="0" borderId="0" xfId="0" applyFont="1" applyBorder="1" applyAlignment="1">
      <alignment vertical="center"/>
    </xf>
    <xf numFmtId="0" fontId="150" fillId="0" borderId="0" xfId="436" applyFont="1" applyFill="1" applyBorder="1" applyAlignment="1" applyProtection="1">
      <alignment vertical="center"/>
      <protection locked="0"/>
    </xf>
    <xf numFmtId="0" fontId="365" fillId="0" borderId="0" xfId="0" applyFont="1" applyBorder="1" applyAlignment="1">
      <alignment vertical="center"/>
    </xf>
    <xf numFmtId="0" fontId="364" fillId="0" borderId="0" xfId="0" applyFont="1"/>
    <xf numFmtId="0" fontId="365" fillId="0" borderId="0" xfId="0" applyFont="1" applyBorder="1"/>
    <xf numFmtId="0" fontId="365" fillId="0" borderId="0" xfId="0" applyFont="1" applyBorder="1" applyAlignment="1" applyProtection="1"/>
    <xf numFmtId="0" fontId="366" fillId="0" borderId="0" xfId="436" applyFont="1" applyFill="1" applyBorder="1" applyAlignment="1" applyProtection="1">
      <alignment vertical="center"/>
      <protection locked="0"/>
    </xf>
    <xf numFmtId="0" fontId="366" fillId="0" borderId="0" xfId="0" applyFont="1" applyBorder="1" applyAlignment="1">
      <alignment vertical="center"/>
    </xf>
    <xf numFmtId="0" fontId="366" fillId="0" borderId="0" xfId="0" applyFont="1" applyBorder="1" applyAlignment="1" applyProtection="1">
      <alignment vertical="center"/>
      <protection locked="0"/>
    </xf>
    <xf numFmtId="0" fontId="357" fillId="0" borderId="0" xfId="0" applyFont="1" applyBorder="1" applyAlignment="1">
      <alignment horizontal="left" vertical="center"/>
    </xf>
    <xf numFmtId="0" fontId="364" fillId="0" borderId="0" xfId="0" applyFont="1" applyBorder="1" applyAlignment="1">
      <alignment vertical="top"/>
    </xf>
    <xf numFmtId="0" fontId="364" fillId="0" borderId="0" xfId="0" applyNumberFormat="1" applyFont="1" applyBorder="1" applyAlignment="1"/>
    <xf numFmtId="0" fontId="367" fillId="0" borderId="0" xfId="0" applyFont="1" applyBorder="1" applyAlignment="1">
      <alignment vertical="center"/>
    </xf>
    <xf numFmtId="0" fontId="364" fillId="0" borderId="0" xfId="0" applyFont="1" applyBorder="1" applyAlignment="1"/>
    <xf numFmtId="0" fontId="357" fillId="0" borderId="0" xfId="436" applyFont="1" applyBorder="1" applyAlignment="1">
      <alignment vertical="center"/>
    </xf>
    <xf numFmtId="0" fontId="368" fillId="0" borderId="0" xfId="0" applyFont="1" applyBorder="1" applyAlignment="1">
      <alignment vertical="center"/>
    </xf>
    <xf numFmtId="0" fontId="368" fillId="0" borderId="0" xfId="0" applyFont="1" applyBorder="1"/>
    <xf numFmtId="0" fontId="357" fillId="0" borderId="199" xfId="0" applyFont="1" applyBorder="1" applyAlignment="1">
      <alignment vertical="center"/>
    </xf>
    <xf numFmtId="1" fontId="61" fillId="0" borderId="75" xfId="429" applyNumberFormat="1" applyFont="1" applyFill="1" applyBorder="1" applyAlignment="1" applyProtection="1">
      <alignment horizontal="center" vertical="center"/>
    </xf>
    <xf numFmtId="0" fontId="303" fillId="31" borderId="113" xfId="0" applyFont="1" applyFill="1" applyBorder="1" applyAlignment="1">
      <alignment horizontal="center"/>
    </xf>
    <xf numFmtId="0" fontId="303" fillId="31" borderId="26" xfId="0" applyFont="1" applyFill="1" applyBorder="1" applyAlignment="1">
      <alignment horizontal="center"/>
    </xf>
    <xf numFmtId="0" fontId="249" fillId="31" borderId="72" xfId="0" applyFont="1" applyFill="1" applyBorder="1" applyAlignment="1"/>
    <xf numFmtId="0" fontId="2" fillId="46" borderId="252" xfId="436" applyFont="1" applyFill="1" applyBorder="1">
      <alignment vertical="center"/>
    </xf>
    <xf numFmtId="0" fontId="45" fillId="46" borderId="223" xfId="0" applyFont="1" applyFill="1" applyBorder="1" applyAlignment="1">
      <alignment vertical="center"/>
    </xf>
    <xf numFmtId="0" fontId="364" fillId="0" borderId="347" xfId="0" applyNumberFormat="1" applyFont="1" applyBorder="1" applyAlignment="1">
      <alignment vertical="center"/>
    </xf>
    <xf numFmtId="1" fontId="369" fillId="42" borderId="25" xfId="0" applyNumberFormat="1" applyFont="1" applyFill="1" applyBorder="1" applyAlignment="1" applyProtection="1">
      <alignment horizontal="center" vertical="center"/>
      <protection locked="0"/>
    </xf>
    <xf numFmtId="165" fontId="370" fillId="74" borderId="25" xfId="0" applyNumberFormat="1" applyFont="1" applyFill="1" applyBorder="1" applyAlignment="1">
      <alignment horizontal="center" vertical="center"/>
    </xf>
    <xf numFmtId="1" fontId="369" fillId="34" borderId="25" xfId="0" applyNumberFormat="1" applyFont="1" applyFill="1" applyBorder="1" applyAlignment="1" applyProtection="1">
      <alignment horizontal="center" vertical="center"/>
      <protection locked="0"/>
    </xf>
    <xf numFmtId="1" fontId="369" fillId="89" borderId="71" xfId="0" applyNumberFormat="1" applyFont="1" applyFill="1" applyBorder="1" applyAlignment="1" applyProtection="1">
      <alignment horizontal="center" vertical="center"/>
      <protection locked="0"/>
    </xf>
    <xf numFmtId="1" fontId="369" fillId="89" borderId="25" xfId="0" applyNumberFormat="1" applyFont="1" applyFill="1" applyBorder="1" applyAlignment="1" applyProtection="1">
      <alignment horizontal="center" vertical="center"/>
      <protection locked="0"/>
    </xf>
    <xf numFmtId="1" fontId="369" fillId="89" borderId="25" xfId="0" applyNumberFormat="1" applyFont="1" applyFill="1" applyBorder="1" applyAlignment="1">
      <alignment horizontal="center" vertical="center"/>
    </xf>
    <xf numFmtId="0" fontId="369" fillId="89" borderId="25" xfId="0" applyFont="1" applyFill="1" applyBorder="1" applyAlignment="1">
      <alignment horizontal="center" vertical="center"/>
    </xf>
    <xf numFmtId="165" fontId="369" fillId="90" borderId="25" xfId="0" applyNumberFormat="1" applyFont="1" applyFill="1" applyBorder="1" applyAlignment="1">
      <alignment horizontal="center" vertical="center"/>
    </xf>
    <xf numFmtId="1" fontId="369" fillId="90" borderId="25" xfId="0" applyNumberFormat="1" applyFont="1" applyFill="1" applyBorder="1" applyAlignment="1" applyProtection="1">
      <alignment horizontal="center" vertical="center"/>
      <protection locked="0"/>
    </xf>
    <xf numFmtId="1" fontId="371" fillId="90" borderId="25" xfId="0" applyNumberFormat="1" applyFont="1" applyFill="1" applyBorder="1" applyAlignment="1" applyProtection="1">
      <alignment horizontal="center" vertical="center"/>
      <protection locked="0"/>
    </xf>
    <xf numFmtId="2" fontId="372" fillId="27" borderId="66" xfId="0" applyNumberFormat="1" applyFont="1" applyFill="1" applyBorder="1" applyAlignment="1" applyProtection="1">
      <alignment horizontal="center" vertical="center"/>
      <protection locked="0"/>
    </xf>
    <xf numFmtId="2" fontId="373" fillId="65" borderId="66" xfId="0" applyNumberFormat="1" applyFont="1" applyFill="1" applyBorder="1" applyAlignment="1" applyProtection="1">
      <alignment horizontal="center" vertical="center"/>
      <protection locked="0"/>
    </xf>
    <xf numFmtId="2" fontId="372" fillId="65" borderId="66" xfId="0" applyNumberFormat="1" applyFont="1" applyFill="1" applyBorder="1" applyAlignment="1" applyProtection="1">
      <alignment horizontal="center" vertical="center"/>
      <protection locked="0"/>
    </xf>
    <xf numFmtId="0" fontId="140" fillId="0" borderId="114" xfId="0" applyFont="1" applyBorder="1" applyAlignment="1">
      <alignment vertical="center"/>
    </xf>
    <xf numFmtId="1" fontId="369" fillId="91" borderId="71" xfId="0" applyNumberFormat="1" applyFont="1" applyFill="1" applyBorder="1" applyAlignment="1" applyProtection="1">
      <alignment horizontal="center" vertical="center"/>
      <protection locked="0"/>
    </xf>
    <xf numFmtId="1" fontId="369" fillId="91" borderId="25" xfId="0" applyNumberFormat="1" applyFont="1" applyFill="1" applyBorder="1" applyAlignment="1" applyProtection="1">
      <alignment horizontal="center" vertical="center"/>
      <protection locked="0"/>
    </xf>
    <xf numFmtId="1" fontId="369" fillId="91" borderId="25" xfId="0" applyNumberFormat="1" applyFont="1" applyFill="1" applyBorder="1" applyAlignment="1">
      <alignment horizontal="center" vertical="center"/>
    </xf>
    <xf numFmtId="0" fontId="369" fillId="91" borderId="25" xfId="0" applyFont="1" applyFill="1" applyBorder="1" applyAlignment="1">
      <alignment horizontal="center" vertical="center"/>
    </xf>
    <xf numFmtId="165" fontId="369" fillId="70" borderId="25" xfId="0" applyNumberFormat="1" applyFont="1" applyFill="1" applyBorder="1" applyAlignment="1">
      <alignment horizontal="center" vertical="center"/>
    </xf>
    <xf numFmtId="1" fontId="369" fillId="70" borderId="25" xfId="0" applyNumberFormat="1" applyFont="1" applyFill="1" applyBorder="1" applyAlignment="1" applyProtection="1">
      <alignment horizontal="center" vertical="center"/>
      <protection locked="0"/>
    </xf>
    <xf numFmtId="1" fontId="371" fillId="70" borderId="25" xfId="0" applyNumberFormat="1" applyFont="1" applyFill="1" applyBorder="1" applyAlignment="1" applyProtection="1">
      <alignment horizontal="center" vertical="center"/>
      <protection locked="0"/>
    </xf>
    <xf numFmtId="1" fontId="370" fillId="46" borderId="25" xfId="0" applyNumberFormat="1" applyFont="1" applyFill="1" applyBorder="1" applyAlignment="1" applyProtection="1">
      <alignment horizontal="center" vertical="center"/>
      <protection locked="0"/>
    </xf>
    <xf numFmtId="165" fontId="374" fillId="61" borderId="45" xfId="0" applyNumberFormat="1" applyFont="1" applyFill="1" applyBorder="1" applyAlignment="1" applyProtection="1">
      <alignment horizontal="center" vertical="center"/>
      <protection locked="0"/>
    </xf>
    <xf numFmtId="0" fontId="249" fillId="0" borderId="0" xfId="0" applyFont="1" applyBorder="1"/>
    <xf numFmtId="1" fontId="303" fillId="31" borderId="0" xfId="0" applyNumberFormat="1" applyFont="1" applyFill="1" applyBorder="1" applyAlignment="1" applyProtection="1">
      <alignment horizontal="center" vertical="center"/>
      <protection locked="0"/>
    </xf>
    <xf numFmtId="0" fontId="375" fillId="65" borderId="0" xfId="0" applyFont="1" applyFill="1"/>
    <xf numFmtId="0" fontId="99" fillId="65" borderId="0" xfId="0" applyFont="1" applyFill="1"/>
    <xf numFmtId="173" fontId="61" fillId="0" borderId="95" xfId="429" applyNumberFormat="1" applyFont="1" applyFill="1" applyBorder="1" applyAlignment="1">
      <alignment horizontal="center" vertical="center"/>
    </xf>
    <xf numFmtId="14" fontId="60" fillId="0" borderId="78" xfId="429" applyNumberFormat="1" applyFont="1" applyFill="1" applyBorder="1" applyAlignment="1">
      <alignment horizontal="left" vertical="center"/>
    </xf>
    <xf numFmtId="165" fontId="369" fillId="91" borderId="25" xfId="0" applyNumberFormat="1" applyFont="1" applyFill="1" applyBorder="1" applyAlignment="1">
      <alignment horizontal="center" vertical="center"/>
    </xf>
    <xf numFmtId="0" fontId="369" fillId="91" borderId="85" xfId="0" applyFont="1" applyFill="1" applyBorder="1" applyAlignment="1">
      <alignment horizontal="center" vertical="center"/>
    </xf>
    <xf numFmtId="166" fontId="247" fillId="33" borderId="66" xfId="271" applyNumberFormat="1" applyFont="1" applyFill="1" applyBorder="1" applyAlignment="1">
      <alignment horizontal="center" vertical="center"/>
    </xf>
    <xf numFmtId="1" fontId="377" fillId="35" borderId="66" xfId="0" applyNumberFormat="1" applyFont="1" applyFill="1" applyBorder="1" applyAlignment="1">
      <alignment horizontal="center" vertical="center"/>
    </xf>
    <xf numFmtId="0" fontId="378" fillId="26" borderId="12" xfId="0" applyFont="1" applyFill="1" applyBorder="1" applyAlignment="1">
      <alignment horizontal="center" vertical="center"/>
    </xf>
    <xf numFmtId="1" fontId="369" fillId="88" borderId="71" xfId="0" applyNumberFormat="1" applyFont="1" applyFill="1" applyBorder="1" applyAlignment="1" applyProtection="1">
      <alignment horizontal="center" vertical="center"/>
      <protection locked="0"/>
    </xf>
    <xf numFmtId="1" fontId="369" fillId="88" borderId="25" xfId="0" applyNumberFormat="1" applyFont="1" applyFill="1" applyBorder="1" applyAlignment="1" applyProtection="1">
      <alignment horizontal="center" vertical="center"/>
      <protection locked="0"/>
    </xf>
    <xf numFmtId="1" fontId="369" fillId="88" borderId="25" xfId="0" applyNumberFormat="1" applyFont="1" applyFill="1" applyBorder="1" applyAlignment="1">
      <alignment horizontal="center" vertical="center"/>
    </xf>
    <xf numFmtId="0" fontId="369" fillId="88" borderId="25" xfId="0" applyFont="1" applyFill="1" applyBorder="1" applyAlignment="1">
      <alignment horizontal="center" vertical="center"/>
    </xf>
    <xf numFmtId="165" fontId="369" fillId="60" borderId="25" xfId="0" applyNumberFormat="1" applyFont="1" applyFill="1" applyBorder="1" applyAlignment="1">
      <alignment horizontal="center" vertical="center"/>
    </xf>
    <xf numFmtId="1" fontId="369" fillId="60" borderId="25" xfId="0" applyNumberFormat="1" applyFont="1" applyFill="1" applyBorder="1" applyAlignment="1" applyProtection="1">
      <alignment horizontal="center" vertical="center"/>
      <protection locked="0"/>
    </xf>
    <xf numFmtId="1" fontId="369" fillId="60" borderId="25" xfId="0" applyNumberFormat="1" applyFont="1" applyFill="1" applyBorder="1" applyAlignment="1" applyProtection="1">
      <alignment horizontal="center" vertical="center" wrapText="1"/>
      <protection locked="0"/>
    </xf>
    <xf numFmtId="1" fontId="371" fillId="60" borderId="25" xfId="0" applyNumberFormat="1" applyFont="1" applyFill="1" applyBorder="1" applyAlignment="1" applyProtection="1">
      <alignment horizontal="center" vertical="center"/>
      <protection locked="0"/>
    </xf>
    <xf numFmtId="0" fontId="369" fillId="88" borderId="85" xfId="0" applyFont="1" applyFill="1" applyBorder="1" applyAlignment="1">
      <alignment horizontal="center" vertical="center"/>
    </xf>
    <xf numFmtId="1" fontId="369" fillId="88" borderId="85" xfId="0" applyNumberFormat="1" applyFont="1" applyFill="1" applyBorder="1" applyAlignment="1">
      <alignment horizontal="center" vertical="center"/>
    </xf>
    <xf numFmtId="165" fontId="369" fillId="60" borderId="85" xfId="0" applyNumberFormat="1" applyFont="1" applyFill="1" applyBorder="1" applyAlignment="1">
      <alignment horizontal="center" vertical="center"/>
    </xf>
    <xf numFmtId="1" fontId="369" fillId="60" borderId="85" xfId="0" applyNumberFormat="1" applyFont="1" applyFill="1" applyBorder="1" applyAlignment="1" applyProtection="1">
      <alignment horizontal="center" vertical="center"/>
      <protection locked="0"/>
    </xf>
    <xf numFmtId="1" fontId="379" fillId="76" borderId="66" xfId="0" applyNumberFormat="1" applyFont="1" applyFill="1" applyBorder="1" applyAlignment="1" applyProtection="1">
      <alignment horizontal="center" vertical="center"/>
      <protection locked="0"/>
    </xf>
    <xf numFmtId="1" fontId="379" fillId="42" borderId="66" xfId="0" applyNumberFormat="1" applyFont="1" applyFill="1" applyBorder="1" applyAlignment="1" applyProtection="1">
      <alignment horizontal="center" vertical="center"/>
      <protection locked="0"/>
    </xf>
    <xf numFmtId="165" fontId="380" fillId="75" borderId="76" xfId="0" applyNumberFormat="1" applyFont="1" applyFill="1" applyBorder="1" applyAlignment="1">
      <alignment horizontal="center" vertical="center"/>
    </xf>
    <xf numFmtId="1" fontId="380" fillId="75" borderId="287" xfId="0" applyNumberFormat="1" applyFont="1" applyFill="1" applyBorder="1" applyAlignment="1" applyProtection="1">
      <alignment horizontal="center" vertical="center"/>
      <protection locked="0"/>
    </xf>
    <xf numFmtId="1" fontId="380" fillId="75" borderId="66" xfId="0" applyNumberFormat="1" applyFont="1" applyFill="1" applyBorder="1" applyAlignment="1" applyProtection="1">
      <alignment horizontal="center" vertical="center"/>
      <protection locked="0"/>
    </xf>
    <xf numFmtId="1" fontId="381" fillId="75" borderId="66" xfId="0" applyNumberFormat="1" applyFont="1" applyFill="1" applyBorder="1" applyAlignment="1" applyProtection="1">
      <alignment horizontal="center" vertical="center"/>
      <protection locked="0"/>
    </xf>
    <xf numFmtId="1" fontId="379" fillId="34" borderId="66" xfId="0" applyNumberFormat="1" applyFont="1" applyFill="1" applyBorder="1" applyAlignment="1" applyProtection="1">
      <alignment horizontal="center" vertical="center"/>
      <protection locked="0"/>
    </xf>
    <xf numFmtId="1" fontId="380" fillId="75" borderId="205" xfId="0" applyNumberFormat="1" applyFont="1" applyFill="1" applyBorder="1" applyAlignment="1" applyProtection="1">
      <alignment horizontal="center" vertical="center"/>
      <protection locked="0"/>
    </xf>
    <xf numFmtId="1" fontId="380" fillId="75" borderId="88" xfId="0" applyNumberFormat="1" applyFont="1" applyFill="1" applyBorder="1" applyAlignment="1" applyProtection="1">
      <alignment horizontal="center" vertical="center"/>
      <protection locked="0"/>
    </xf>
    <xf numFmtId="1" fontId="369" fillId="88" borderId="106" xfId="0" applyNumberFormat="1" applyFont="1" applyFill="1" applyBorder="1" applyAlignment="1" applyProtection="1">
      <alignment horizontal="center" vertical="center"/>
      <protection locked="0"/>
    </xf>
    <xf numFmtId="1" fontId="369" fillId="88" borderId="107" xfId="0" applyNumberFormat="1" applyFont="1" applyFill="1" applyBorder="1" applyAlignment="1" applyProtection="1">
      <alignment horizontal="center" vertical="center"/>
      <protection locked="0"/>
    </xf>
    <xf numFmtId="1" fontId="369" fillId="88" borderId="107" xfId="0" applyNumberFormat="1" applyFont="1" applyFill="1" applyBorder="1" applyAlignment="1">
      <alignment horizontal="center" vertical="center"/>
    </xf>
    <xf numFmtId="1" fontId="369" fillId="88" borderId="85" xfId="0" applyNumberFormat="1" applyFont="1" applyFill="1" applyBorder="1" applyAlignment="1" applyProtection="1">
      <alignment horizontal="center" vertical="center"/>
      <protection locked="0"/>
    </xf>
    <xf numFmtId="1" fontId="369" fillId="42" borderId="85" xfId="0" applyNumberFormat="1" applyFont="1" applyFill="1" applyBorder="1" applyAlignment="1" applyProtection="1">
      <alignment horizontal="center" vertical="center"/>
      <protection locked="0"/>
    </xf>
    <xf numFmtId="1" fontId="371" fillId="60" borderId="85" xfId="0" applyNumberFormat="1" applyFont="1" applyFill="1" applyBorder="1" applyAlignment="1" applyProtection="1">
      <alignment horizontal="center" vertical="center"/>
      <protection locked="0"/>
    </xf>
    <xf numFmtId="1" fontId="369" fillId="60" borderId="107" xfId="0" applyNumberFormat="1" applyFont="1" applyFill="1" applyBorder="1" applyAlignment="1" applyProtection="1">
      <alignment horizontal="center" vertical="center"/>
      <protection locked="0"/>
    </xf>
    <xf numFmtId="1" fontId="369" fillId="88" borderId="87" xfId="0" applyNumberFormat="1" applyFont="1" applyFill="1" applyBorder="1" applyAlignment="1" applyProtection="1">
      <alignment horizontal="center" vertical="center"/>
      <protection locked="0"/>
    </xf>
    <xf numFmtId="43" fontId="156" fillId="26" borderId="10" xfId="271" applyFont="1" applyFill="1" applyBorder="1" applyAlignment="1">
      <alignment horizontal="left" vertical="center"/>
    </xf>
    <xf numFmtId="43" fontId="156" fillId="26" borderId="14" xfId="271" applyFont="1" applyFill="1" applyBorder="1" applyAlignment="1">
      <alignment horizontal="left" vertical="center"/>
    </xf>
    <xf numFmtId="1" fontId="8" fillId="25" borderId="14" xfId="0" applyNumberFormat="1" applyFont="1" applyFill="1" applyBorder="1" applyAlignment="1">
      <alignment horizontal="center" vertical="center"/>
    </xf>
    <xf numFmtId="20" fontId="8" fillId="6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0" fontId="8" fillId="0" borderId="35" xfId="0" applyNumberFormat="1" applyFont="1" applyFill="1" applyBorder="1" applyAlignment="1">
      <alignment horizontal="center" vertical="center"/>
    </xf>
    <xf numFmtId="0" fontId="101" fillId="0" borderId="0" xfId="0" applyFont="1" applyAlignment="1"/>
    <xf numFmtId="49" fontId="156" fillId="32" borderId="265" xfId="0" applyNumberFormat="1" applyFont="1" applyFill="1" applyBorder="1" applyAlignment="1">
      <alignment horizontal="center" vertical="center"/>
    </xf>
    <xf numFmtId="49" fontId="156" fillId="32" borderId="265" xfId="0" applyNumberFormat="1" applyFont="1" applyFill="1" applyBorder="1" applyAlignment="1">
      <alignment horizontal="center" vertical="center" wrapText="1"/>
    </xf>
    <xf numFmtId="49" fontId="156" fillId="32" borderId="61" xfId="0" applyNumberFormat="1" applyFont="1" applyFill="1" applyBorder="1" applyAlignment="1">
      <alignment horizontal="left" vertical="center"/>
    </xf>
    <xf numFmtId="43" fontId="156" fillId="26" borderId="22" xfId="271" applyFont="1" applyFill="1" applyBorder="1" applyAlignment="1">
      <alignment horizontal="left" vertical="center"/>
    </xf>
    <xf numFmtId="49" fontId="156" fillId="32" borderId="113" xfId="0" applyNumberFormat="1" applyFont="1" applyFill="1" applyBorder="1" applyAlignment="1">
      <alignment horizontal="left" vertical="center"/>
    </xf>
    <xf numFmtId="49" fontId="156" fillId="32" borderId="31" xfId="0" applyNumberFormat="1" applyFont="1" applyFill="1" applyBorder="1" applyAlignment="1">
      <alignment horizontal="left" vertical="center"/>
    </xf>
    <xf numFmtId="0" fontId="236" fillId="0" borderId="0" xfId="0" applyFont="1" applyAlignment="1"/>
    <xf numFmtId="1" fontId="2" fillId="31" borderId="254" xfId="436" applyNumberFormat="1" applyFont="1" applyFill="1" applyBorder="1" applyAlignment="1" applyProtection="1">
      <alignment horizontal="center" vertical="center"/>
      <protection locked="0"/>
    </xf>
    <xf numFmtId="1" fontId="369" fillId="89" borderId="85" xfId="0" applyNumberFormat="1" applyFont="1" applyFill="1" applyBorder="1" applyAlignment="1" applyProtection="1">
      <alignment horizontal="center" vertical="center"/>
      <protection locked="0"/>
    </xf>
    <xf numFmtId="0" fontId="369" fillId="89" borderId="85" xfId="0" applyFont="1" applyFill="1" applyBorder="1" applyAlignment="1">
      <alignment horizontal="center" vertical="center"/>
    </xf>
    <xf numFmtId="1" fontId="369" fillId="90" borderId="85" xfId="0" applyNumberFormat="1" applyFont="1" applyFill="1" applyBorder="1" applyAlignment="1" applyProtection="1">
      <alignment horizontal="center" vertical="center"/>
      <protection locked="0"/>
    </xf>
    <xf numFmtId="1" fontId="369" fillId="90" borderId="25" xfId="0" applyNumberFormat="1" applyFont="1" applyFill="1" applyBorder="1" applyAlignment="1" applyProtection="1">
      <alignment horizontal="center" vertical="center" wrapText="1"/>
      <protection locked="0"/>
    </xf>
    <xf numFmtId="1" fontId="382" fillId="90" borderId="25" xfId="0" applyNumberFormat="1" applyFont="1" applyFill="1" applyBorder="1" applyAlignment="1" applyProtection="1">
      <alignment horizontal="center" vertical="center"/>
      <protection locked="0"/>
    </xf>
    <xf numFmtId="2" fontId="372" fillId="27" borderId="67" xfId="0" applyNumberFormat="1" applyFont="1" applyFill="1" applyBorder="1" applyAlignment="1" applyProtection="1">
      <alignment horizontal="center" vertical="center"/>
      <protection locked="0"/>
    </xf>
    <xf numFmtId="20" fontId="60" fillId="31" borderId="74" xfId="500" applyNumberFormat="1" applyFont="1" applyFill="1" applyBorder="1" applyAlignment="1">
      <alignment horizontal="center" vertical="center"/>
    </xf>
    <xf numFmtId="14" fontId="60" fillId="31" borderId="74" xfId="500" applyNumberFormat="1" applyFont="1" applyFill="1" applyBorder="1" applyAlignment="1">
      <alignment horizontal="center" vertical="center"/>
    </xf>
    <xf numFmtId="20" fontId="60" fillId="0" borderId="74" xfId="500" applyNumberFormat="1" applyFont="1" applyFill="1" applyBorder="1" applyAlignment="1">
      <alignment horizontal="center" vertical="center"/>
    </xf>
    <xf numFmtId="173" fontId="101" fillId="0" borderId="0" xfId="414" applyNumberFormat="1" applyFont="1"/>
    <xf numFmtId="1" fontId="369" fillId="70" borderId="25" xfId="0" applyNumberFormat="1" applyFont="1" applyFill="1" applyBorder="1" applyAlignment="1" applyProtection="1">
      <alignment horizontal="center" vertical="center" wrapText="1"/>
      <protection locked="0"/>
    </xf>
    <xf numFmtId="0" fontId="236" fillId="0" borderId="0" xfId="0" applyFont="1" applyBorder="1" applyAlignment="1">
      <alignment horizontal="center"/>
    </xf>
    <xf numFmtId="0" fontId="384" fillId="0" borderId="0" xfId="0" applyFont="1" applyBorder="1" applyAlignment="1">
      <alignment vertical="center"/>
    </xf>
    <xf numFmtId="164" fontId="385" fillId="35" borderId="0" xfId="0" applyNumberFormat="1" applyFont="1" applyFill="1" applyAlignment="1">
      <alignment horizontal="center" vertical="center"/>
    </xf>
    <xf numFmtId="1" fontId="61" fillId="0" borderId="47" xfId="429" applyNumberFormat="1" applyFont="1" applyFill="1" applyBorder="1" applyAlignment="1">
      <alignment horizontal="center" vertical="center"/>
    </xf>
    <xf numFmtId="1" fontId="2" fillId="0" borderId="74" xfId="428" applyNumberFormat="1" applyFont="1" applyFill="1" applyBorder="1" applyAlignment="1" applyProtection="1">
      <alignment horizontal="center" vertical="center"/>
      <protection locked="0"/>
    </xf>
    <xf numFmtId="1" fontId="255" fillId="0" borderId="74" xfId="429" applyNumberFormat="1" applyFont="1" applyFill="1" applyBorder="1" applyAlignment="1" applyProtection="1">
      <alignment horizontal="center" vertical="center"/>
    </xf>
    <xf numFmtId="173" fontId="61" fillId="0" borderId="65" xfId="429" applyNumberFormat="1" applyFont="1" applyFill="1" applyBorder="1" applyAlignment="1">
      <alignment vertical="center"/>
    </xf>
    <xf numFmtId="173" fontId="61" fillId="0" borderId="27" xfId="429" applyNumberFormat="1" applyFont="1" applyFill="1" applyBorder="1" applyAlignment="1">
      <alignment vertical="center"/>
    </xf>
    <xf numFmtId="0" fontId="53" fillId="0" borderId="354" xfId="423" applyNumberFormat="1" applyFont="1" applyBorder="1"/>
    <xf numFmtId="0" fontId="53" fillId="0" borderId="207" xfId="428" applyFont="1" applyFill="1" applyBorder="1" applyAlignment="1">
      <alignment horizontal="center" vertical="center"/>
    </xf>
    <xf numFmtId="0" fontId="53" fillId="0" borderId="164" xfId="428" applyFont="1" applyFill="1" applyBorder="1" applyAlignment="1">
      <alignment horizontal="center" vertical="center"/>
    </xf>
    <xf numFmtId="0" fontId="236" fillId="0" borderId="17" xfId="0" applyFont="1" applyBorder="1" applyAlignment="1">
      <alignment horizontal="center" vertical="center"/>
    </xf>
    <xf numFmtId="0" fontId="369" fillId="88" borderId="107" xfId="0" applyFont="1" applyFill="1" applyBorder="1" applyAlignment="1">
      <alignment horizontal="center" vertical="center"/>
    </xf>
    <xf numFmtId="0" fontId="249" fillId="31" borderId="72" xfId="0" applyNumberFormat="1" applyFont="1" applyFill="1" applyBorder="1" applyAlignment="1">
      <alignment horizontal="left" vertical="top"/>
    </xf>
    <xf numFmtId="1" fontId="118" fillId="34" borderId="10" xfId="0" applyNumberFormat="1" applyFont="1" applyFill="1" applyBorder="1" applyAlignment="1">
      <alignment horizontal="center"/>
    </xf>
    <xf numFmtId="166" fontId="386" fillId="31" borderId="0" xfId="0" applyNumberFormat="1" applyFont="1" applyFill="1" applyBorder="1"/>
    <xf numFmtId="1" fontId="107" fillId="31" borderId="157" xfId="498" applyNumberFormat="1" applyFont="1" applyFill="1" applyBorder="1" applyAlignment="1" applyProtection="1">
      <alignment horizontal="center"/>
      <protection locked="0"/>
    </xf>
    <xf numFmtId="14" fontId="142" fillId="31" borderId="72" xfId="429" applyNumberFormat="1" applyFont="1" applyFill="1" applyBorder="1" applyAlignment="1"/>
    <xf numFmtId="0" fontId="357" fillId="0" borderId="13" xfId="0" applyFont="1" applyBorder="1" applyAlignment="1">
      <alignment vertical="top"/>
    </xf>
    <xf numFmtId="0" fontId="364" fillId="0" borderId="13" xfId="0" applyFont="1" applyBorder="1"/>
    <xf numFmtId="0" fontId="357" fillId="0" borderId="13" xfId="0" applyFont="1" applyFill="1" applyBorder="1" applyAlignment="1">
      <alignment vertical="top"/>
    </xf>
    <xf numFmtId="0" fontId="357" fillId="0" borderId="13" xfId="0" applyFont="1" applyBorder="1"/>
    <xf numFmtId="0" fontId="357" fillId="0" borderId="13" xfId="0" applyFont="1" applyFill="1" applyBorder="1" applyAlignment="1">
      <alignment vertical="center"/>
    </xf>
    <xf numFmtId="0" fontId="357" fillId="0" borderId="13" xfId="0" applyFont="1" applyBorder="1" applyAlignment="1">
      <alignment vertical="center"/>
    </xf>
    <xf numFmtId="14" fontId="99" fillId="0" borderId="0" xfId="0" applyNumberFormat="1" applyFont="1" applyBorder="1"/>
    <xf numFmtId="0" fontId="151" fillId="0" borderId="0" xfId="428" applyFont="1" applyBorder="1" applyAlignment="1">
      <alignment horizontal="left" vertical="center"/>
    </xf>
    <xf numFmtId="15" fontId="152" fillId="0" borderId="0" xfId="428" applyNumberFormat="1" applyFont="1" applyBorder="1" applyAlignment="1">
      <alignment horizontal="left" vertical="center"/>
    </xf>
    <xf numFmtId="0" fontId="387" fillId="0" borderId="13" xfId="0" applyFont="1" applyBorder="1" applyAlignment="1">
      <alignment vertical="center"/>
    </xf>
    <xf numFmtId="0" fontId="388" fillId="0" borderId="354" xfId="0" applyFont="1" applyBorder="1" applyAlignment="1">
      <alignment horizontal="left" vertical="center"/>
    </xf>
    <xf numFmtId="0" fontId="390" fillId="84" borderId="98" xfId="0" quotePrefix="1" applyFont="1" applyFill="1" applyBorder="1" applyAlignment="1">
      <alignment vertical="center"/>
    </xf>
    <xf numFmtId="0" fontId="390" fillId="84" borderId="328" xfId="0" applyNumberFormat="1" applyFont="1" applyFill="1" applyBorder="1" applyAlignment="1" applyProtection="1">
      <alignment horizontal="center" vertical="center"/>
    </xf>
    <xf numFmtId="165" fontId="390" fillId="84" borderId="328" xfId="0" applyNumberFormat="1" applyFont="1" applyFill="1" applyBorder="1" applyAlignment="1" applyProtection="1">
      <alignment horizontal="center" vertical="center"/>
    </xf>
    <xf numFmtId="0" fontId="390" fillId="84" borderId="38" xfId="0" applyNumberFormat="1" applyFont="1" applyFill="1" applyBorder="1" applyAlignment="1" applyProtection="1">
      <alignment horizontal="center" vertical="center"/>
    </xf>
    <xf numFmtId="0" fontId="390" fillId="84" borderId="67" xfId="0" applyNumberFormat="1" applyFont="1" applyFill="1" applyBorder="1" applyAlignment="1" applyProtection="1">
      <alignment horizontal="center" vertical="center"/>
    </xf>
    <xf numFmtId="0" fontId="391" fillId="82" borderId="26" xfId="0" applyFont="1" applyFill="1" applyBorder="1" applyAlignment="1">
      <alignment vertical="center"/>
    </xf>
    <xf numFmtId="1" fontId="391" fillId="95" borderId="336" xfId="0" quotePrefix="1" applyNumberFormat="1" applyFont="1" applyFill="1" applyBorder="1" applyAlignment="1" applyProtection="1">
      <alignment horizontal="center" vertical="center"/>
      <protection locked="0"/>
    </xf>
    <xf numFmtId="1" fontId="391" fillId="95" borderId="107" xfId="0" quotePrefix="1" applyNumberFormat="1" applyFont="1" applyFill="1" applyBorder="1" applyAlignment="1" applyProtection="1">
      <alignment horizontal="center" vertical="center"/>
      <protection locked="0"/>
    </xf>
    <xf numFmtId="1" fontId="391" fillId="95" borderId="335" xfId="0" quotePrefix="1" applyNumberFormat="1" applyFont="1" applyFill="1" applyBorder="1" applyAlignment="1" applyProtection="1">
      <alignment horizontal="center" vertical="center"/>
      <protection locked="0"/>
    </xf>
    <xf numFmtId="1" fontId="391" fillId="82" borderId="335" xfId="0" quotePrefix="1" applyNumberFormat="1" applyFont="1" applyFill="1" applyBorder="1" applyAlignment="1" applyProtection="1">
      <alignment horizontal="center" vertical="center"/>
      <protection locked="0"/>
    </xf>
    <xf numFmtId="1" fontId="391" fillId="95" borderId="176" xfId="0" quotePrefix="1" applyNumberFormat="1" applyFont="1" applyFill="1" applyBorder="1" applyAlignment="1" applyProtection="1">
      <alignment horizontal="center" vertical="center"/>
      <protection locked="0"/>
    </xf>
    <xf numFmtId="1" fontId="391" fillId="95" borderId="63" xfId="0" quotePrefix="1" applyNumberFormat="1" applyFont="1" applyFill="1" applyBorder="1" applyAlignment="1" applyProtection="1">
      <alignment horizontal="center" vertical="center"/>
      <protection locked="0"/>
    </xf>
    <xf numFmtId="0" fontId="389" fillId="65" borderId="324" xfId="0" applyFont="1" applyFill="1" applyBorder="1" applyAlignment="1">
      <alignment vertical="center"/>
    </xf>
    <xf numFmtId="1" fontId="389" fillId="65" borderId="327" xfId="0" applyNumberFormat="1" applyFont="1" applyFill="1" applyBorder="1" applyAlignment="1">
      <alignment horizontal="center" vertical="center"/>
    </xf>
    <xf numFmtId="1" fontId="391" fillId="96" borderId="333" xfId="0" quotePrefix="1" applyNumberFormat="1" applyFont="1" applyFill="1" applyBorder="1" applyAlignment="1">
      <alignment horizontal="center" vertical="center"/>
    </xf>
    <xf numFmtId="1" fontId="391" fillId="96" borderId="180" xfId="0" quotePrefix="1" applyNumberFormat="1" applyFont="1" applyFill="1" applyBorder="1" applyAlignment="1">
      <alignment horizontal="center" vertical="center"/>
    </xf>
    <xf numFmtId="1" fontId="391" fillId="96" borderId="25" xfId="0" quotePrefix="1" applyNumberFormat="1" applyFont="1" applyFill="1" applyBorder="1" applyAlignment="1">
      <alignment horizontal="center" vertical="center"/>
    </xf>
    <xf numFmtId="1" fontId="391" fillId="49" borderId="25" xfId="0" quotePrefix="1" applyNumberFormat="1" applyFont="1" applyFill="1" applyBorder="1" applyAlignment="1">
      <alignment horizontal="center" vertical="center"/>
    </xf>
    <xf numFmtId="1" fontId="391" fillId="96" borderId="179" xfId="0" quotePrefix="1" applyNumberFormat="1" applyFont="1" applyFill="1" applyBorder="1" applyAlignment="1">
      <alignment horizontal="center" vertical="center"/>
    </xf>
    <xf numFmtId="0" fontId="391" fillId="49" borderId="26" xfId="0" applyNumberFormat="1" applyFont="1" applyFill="1" applyBorder="1" applyAlignment="1">
      <alignment vertical="center"/>
    </xf>
    <xf numFmtId="1" fontId="391" fillId="91" borderId="27" xfId="0" quotePrefix="1" applyNumberFormat="1" applyFont="1" applyFill="1" applyBorder="1" applyAlignment="1" applyProtection="1">
      <alignment horizontal="center" vertical="center"/>
      <protection locked="0"/>
    </xf>
    <xf numFmtId="1" fontId="391" fillId="91" borderId="180" xfId="0" quotePrefix="1" applyNumberFormat="1" applyFont="1" applyFill="1" applyBorder="1" applyAlignment="1" applyProtection="1">
      <alignment horizontal="center" vertical="center"/>
      <protection locked="0"/>
    </xf>
    <xf numFmtId="1" fontId="391" fillId="91" borderId="25" xfId="0" quotePrefix="1" applyNumberFormat="1" applyFont="1" applyFill="1" applyBorder="1" applyAlignment="1" applyProtection="1">
      <alignment horizontal="center" vertical="center"/>
      <protection locked="0"/>
    </xf>
    <xf numFmtId="1" fontId="391" fillId="70" borderId="25" xfId="0" quotePrefix="1" applyNumberFormat="1" applyFont="1" applyFill="1" applyBorder="1" applyAlignment="1" applyProtection="1">
      <alignment horizontal="center" vertical="center"/>
      <protection locked="0"/>
    </xf>
    <xf numFmtId="1" fontId="391" fillId="91" borderId="85" xfId="0" quotePrefix="1" applyNumberFormat="1" applyFont="1" applyFill="1" applyBorder="1" applyAlignment="1" applyProtection="1">
      <alignment horizontal="center" vertical="center"/>
      <protection locked="0"/>
    </xf>
    <xf numFmtId="1" fontId="391" fillId="91" borderId="184" xfId="0" quotePrefix="1" applyNumberFormat="1" applyFont="1" applyFill="1" applyBorder="1" applyAlignment="1" applyProtection="1">
      <alignment horizontal="center" vertical="center"/>
      <protection locked="0"/>
    </xf>
    <xf numFmtId="0" fontId="391" fillId="70" borderId="26" xfId="0" applyNumberFormat="1" applyFont="1" applyFill="1" applyBorder="1" applyAlignment="1">
      <alignment vertical="center"/>
    </xf>
    <xf numFmtId="1" fontId="391" fillId="95" borderId="27" xfId="0" quotePrefix="1" applyNumberFormat="1" applyFont="1" applyFill="1" applyBorder="1" applyAlignment="1" applyProtection="1">
      <alignment horizontal="center" vertical="center"/>
      <protection locked="0"/>
    </xf>
    <xf numFmtId="1" fontId="391" fillId="95" borderId="180" xfId="0" quotePrefix="1" applyNumberFormat="1" applyFont="1" applyFill="1" applyBorder="1" applyAlignment="1" applyProtection="1">
      <alignment horizontal="center" vertical="center"/>
      <protection locked="0"/>
    </xf>
    <xf numFmtId="1" fontId="391" fillId="95" borderId="25" xfId="0" quotePrefix="1" applyNumberFormat="1" applyFont="1" applyFill="1" applyBorder="1" applyAlignment="1" applyProtection="1">
      <alignment horizontal="center" vertical="center"/>
      <protection locked="0"/>
    </xf>
    <xf numFmtId="1" fontId="391" fillId="82" borderId="25" xfId="0" quotePrefix="1" applyNumberFormat="1" applyFont="1" applyFill="1" applyBorder="1" applyAlignment="1" applyProtection="1">
      <alignment horizontal="center" vertical="center"/>
      <protection locked="0"/>
    </xf>
    <xf numFmtId="1" fontId="391" fillId="95" borderId="85" xfId="0" quotePrefix="1" applyNumberFormat="1" applyFont="1" applyFill="1" applyBorder="1" applyAlignment="1" applyProtection="1">
      <alignment horizontal="center" vertical="center"/>
      <protection locked="0"/>
    </xf>
    <xf numFmtId="1" fontId="391" fillId="95" borderId="184" xfId="0" quotePrefix="1" applyNumberFormat="1" applyFont="1" applyFill="1" applyBorder="1" applyAlignment="1" applyProtection="1">
      <alignment horizontal="center" vertical="center"/>
      <protection locked="0"/>
    </xf>
    <xf numFmtId="0" fontId="391" fillId="82" borderId="26" xfId="0" quotePrefix="1" applyFont="1" applyFill="1" applyBorder="1" applyAlignment="1">
      <alignment vertical="center"/>
    </xf>
    <xf numFmtId="1" fontId="391" fillId="94" borderId="27" xfId="0" quotePrefix="1" applyNumberFormat="1" applyFont="1" applyFill="1" applyBorder="1" applyAlignment="1" applyProtection="1">
      <alignment horizontal="center" vertical="center"/>
      <protection locked="0"/>
    </xf>
    <xf numFmtId="1" fontId="391" fillId="94" borderId="180" xfId="0" quotePrefix="1" applyNumberFormat="1" applyFont="1" applyFill="1" applyBorder="1" applyAlignment="1" applyProtection="1">
      <alignment horizontal="center" vertical="center"/>
      <protection locked="0"/>
    </xf>
    <xf numFmtId="1" fontId="391" fillId="94" borderId="25" xfId="0" quotePrefix="1" applyNumberFormat="1" applyFont="1" applyFill="1" applyBorder="1" applyAlignment="1" applyProtection="1">
      <alignment horizontal="center" vertical="center"/>
      <protection locked="0"/>
    </xf>
    <xf numFmtId="1" fontId="391" fillId="93" borderId="25" xfId="0" quotePrefix="1" applyNumberFormat="1" applyFont="1" applyFill="1" applyBorder="1" applyAlignment="1" applyProtection="1">
      <alignment horizontal="center" vertical="center"/>
      <protection locked="0"/>
    </xf>
    <xf numFmtId="1" fontId="391" fillId="94" borderId="85" xfId="0" quotePrefix="1" applyNumberFormat="1" applyFont="1" applyFill="1" applyBorder="1" applyAlignment="1" applyProtection="1">
      <alignment horizontal="center" vertical="center"/>
      <protection locked="0"/>
    </xf>
    <xf numFmtId="1" fontId="391" fillId="94" borderId="184" xfId="0" quotePrefix="1" applyNumberFormat="1" applyFont="1" applyFill="1" applyBorder="1" applyAlignment="1" applyProtection="1">
      <alignment horizontal="center" vertical="center"/>
      <protection locked="0"/>
    </xf>
    <xf numFmtId="0" fontId="391" fillId="93" borderId="26" xfId="0" applyFont="1" applyFill="1" applyBorder="1" applyAlignment="1">
      <alignment vertical="center"/>
    </xf>
    <xf numFmtId="164" fontId="392" fillId="35" borderId="0" xfId="0" applyNumberFormat="1" applyFont="1" applyFill="1" applyAlignment="1">
      <alignment horizontal="center" vertical="center"/>
    </xf>
    <xf numFmtId="1" fontId="302" fillId="47" borderId="113" xfId="430" quotePrefix="1" applyNumberFormat="1" applyFont="1" applyFill="1" applyBorder="1" applyAlignment="1">
      <alignment horizontal="center" vertical="center"/>
    </xf>
    <xf numFmtId="1" fontId="302" fillId="84" borderId="26" xfId="430" quotePrefix="1" applyNumberFormat="1" applyFont="1" applyFill="1" applyBorder="1" applyAlignment="1">
      <alignment horizontal="center" vertical="center"/>
    </xf>
    <xf numFmtId="1" fontId="302" fillId="97" borderId="26" xfId="430" quotePrefix="1" applyNumberFormat="1" applyFont="1" applyFill="1" applyBorder="1" applyAlignment="1">
      <alignment horizontal="center" vertical="center"/>
    </xf>
    <xf numFmtId="1" fontId="302" fillId="47" borderId="26" xfId="430" quotePrefix="1" applyNumberFormat="1" applyFont="1" applyFill="1" applyBorder="1" applyAlignment="1">
      <alignment horizontal="center" vertical="center"/>
    </xf>
    <xf numFmtId="1" fontId="83" fillId="44" borderId="37" xfId="430" quotePrefix="1" applyNumberFormat="1" applyFont="1" applyFill="1" applyBorder="1" applyAlignment="1">
      <alignment horizontal="center" vertical="center"/>
    </xf>
    <xf numFmtId="1" fontId="83" fillId="44" borderId="36" xfId="430" applyNumberFormat="1" applyFont="1" applyFill="1" applyBorder="1" applyAlignment="1">
      <alignment horizontal="center" vertical="center"/>
    </xf>
    <xf numFmtId="1" fontId="117" fillId="65" borderId="10" xfId="0" applyNumberFormat="1" applyFont="1" applyFill="1" applyBorder="1" applyAlignment="1">
      <alignment horizontal="center"/>
    </xf>
    <xf numFmtId="165" fontId="139" fillId="65" borderId="27" xfId="0" applyNumberFormat="1" applyFont="1" applyFill="1" applyBorder="1" applyAlignment="1">
      <alignment horizontal="center"/>
    </xf>
    <xf numFmtId="1" fontId="139" fillId="65" borderId="27" xfId="0" applyNumberFormat="1" applyFont="1" applyFill="1" applyBorder="1" applyAlignment="1">
      <alignment horizontal="center"/>
    </xf>
    <xf numFmtId="1" fontId="117" fillId="65" borderId="36" xfId="0" applyNumberFormat="1" applyFont="1" applyFill="1" applyBorder="1" applyAlignment="1">
      <alignment horizontal="center" vertical="center"/>
    </xf>
    <xf numFmtId="1" fontId="139" fillId="65" borderId="112" xfId="0" applyNumberFormat="1" applyFont="1" applyFill="1" applyBorder="1" applyAlignment="1">
      <alignment horizontal="center" vertical="center"/>
    </xf>
    <xf numFmtId="173" fontId="288" fillId="0" borderId="40" xfId="430" applyNumberFormat="1" applyFont="1" applyFill="1" applyBorder="1" applyAlignment="1">
      <alignment horizontal="center" vertical="center"/>
    </xf>
    <xf numFmtId="2" fontId="376" fillId="65" borderId="17" xfId="0" applyNumberFormat="1" applyFont="1" applyFill="1" applyBorder="1" applyAlignment="1">
      <alignment horizontal="center" vertical="center" wrapText="1"/>
    </xf>
    <xf numFmtId="2" fontId="40" fillId="65" borderId="17" xfId="0" applyNumberFormat="1" applyFont="1" applyFill="1" applyBorder="1" applyAlignment="1">
      <alignment horizontal="center" vertical="center"/>
    </xf>
    <xf numFmtId="0" fontId="320" fillId="0" borderId="0" xfId="0" applyFont="1"/>
    <xf numFmtId="20" fontId="134" fillId="0" borderId="0" xfId="0" applyNumberFormat="1" applyFont="1" applyBorder="1" applyAlignment="1">
      <alignment horizontal="center" vertical="center"/>
    </xf>
    <xf numFmtId="0" fontId="107" fillId="0" borderId="72" xfId="436" applyFont="1" applyBorder="1">
      <alignment vertical="center"/>
    </xf>
    <xf numFmtId="185" fontId="137" fillId="31" borderId="207" xfId="436" applyNumberFormat="1" applyFont="1" applyFill="1" applyBorder="1" applyAlignment="1" applyProtection="1">
      <alignment horizontal="center" vertical="center"/>
      <protection locked="0"/>
    </xf>
    <xf numFmtId="0" fontId="56" fillId="0" borderId="36" xfId="436" applyFont="1" applyFill="1" applyBorder="1">
      <alignment vertical="center"/>
    </xf>
    <xf numFmtId="0" fontId="4" fillId="0" borderId="36" xfId="436" applyFont="1" applyFill="1" applyBorder="1" applyAlignment="1" applyProtection="1">
      <alignment horizontal="center" vertical="center"/>
      <protection locked="0"/>
    </xf>
    <xf numFmtId="185" fontId="57" fillId="0" borderId="36" xfId="436" applyNumberFormat="1" applyFont="1" applyBorder="1" applyAlignment="1" applyProtection="1">
      <alignment horizontal="center" vertical="center"/>
      <protection locked="0"/>
    </xf>
    <xf numFmtId="0" fontId="4" fillId="0" borderId="36" xfId="436" applyFont="1" applyBorder="1" applyAlignment="1" applyProtection="1">
      <alignment horizontal="center" vertical="center"/>
      <protection locked="0"/>
    </xf>
    <xf numFmtId="0" fontId="107" fillId="0" borderId="36" xfId="0" applyFont="1" applyBorder="1"/>
    <xf numFmtId="185" fontId="107" fillId="0" borderId="36" xfId="0" applyNumberFormat="1" applyFont="1" applyBorder="1"/>
    <xf numFmtId="0" fontId="394" fillId="0" borderId="0" xfId="0" applyFont="1"/>
    <xf numFmtId="0" fontId="2" fillId="0" borderId="10" xfId="436" applyFont="1" applyFill="1" applyBorder="1">
      <alignment vertical="center"/>
    </xf>
    <xf numFmtId="0" fontId="45" fillId="0" borderId="355" xfId="0" applyFont="1" applyBorder="1" applyAlignment="1">
      <alignment vertical="center"/>
    </xf>
    <xf numFmtId="0" fontId="4" fillId="0" borderId="356" xfId="0" applyFont="1" applyBorder="1" applyAlignment="1" applyProtection="1">
      <alignment horizontal="center" vertical="center"/>
      <protection locked="0"/>
    </xf>
    <xf numFmtId="185" fontId="57" fillId="0" borderId="357" xfId="436" applyNumberFormat="1" applyFont="1" applyBorder="1" applyAlignment="1" applyProtection="1">
      <alignment horizontal="center" vertical="center"/>
      <protection locked="0"/>
    </xf>
    <xf numFmtId="0" fontId="4" fillId="0" borderId="358" xfId="0" applyFont="1" applyBorder="1" applyAlignment="1" applyProtection="1">
      <alignment horizontal="center" vertical="center"/>
      <protection locked="0"/>
    </xf>
    <xf numFmtId="185" fontId="57" fillId="0" borderId="359" xfId="436" applyNumberFormat="1" applyFont="1" applyBorder="1" applyAlignment="1" applyProtection="1">
      <alignment horizontal="center" vertical="center"/>
      <protection locked="0"/>
    </xf>
    <xf numFmtId="0" fontId="4" fillId="0" borderId="360" xfId="0" applyFont="1" applyBorder="1" applyAlignment="1" applyProtection="1">
      <alignment horizontal="center" vertical="center"/>
      <protection locked="0"/>
    </xf>
    <xf numFmtId="0" fontId="57" fillId="0" borderId="284" xfId="436" applyFont="1" applyFill="1" applyBorder="1" applyProtection="1">
      <alignment vertical="center"/>
      <protection locked="0"/>
    </xf>
    <xf numFmtId="0" fontId="2" fillId="0" borderId="284" xfId="436" applyFont="1" applyFill="1" applyBorder="1" applyProtection="1">
      <alignment vertical="center"/>
      <protection locked="0"/>
    </xf>
    <xf numFmtId="0" fontId="2" fillId="0" borderId="361" xfId="436" applyFont="1" applyFill="1" applyBorder="1">
      <alignment vertical="center"/>
    </xf>
    <xf numFmtId="0" fontId="107" fillId="0" borderId="284" xfId="0" applyFont="1" applyBorder="1" applyAlignment="1">
      <alignment horizontal="center"/>
    </xf>
    <xf numFmtId="0" fontId="2" fillId="0" borderId="284" xfId="436" applyFont="1" applyBorder="1" applyAlignment="1" applyProtection="1">
      <alignment horizontal="center" vertical="center"/>
      <protection locked="0"/>
    </xf>
    <xf numFmtId="0" fontId="395" fillId="31" borderId="79" xfId="436" applyFont="1" applyFill="1" applyBorder="1">
      <alignment vertical="center"/>
    </xf>
    <xf numFmtId="1" fontId="107" fillId="0" borderId="10" xfId="436" applyNumberFormat="1" applyFont="1" applyBorder="1" applyAlignment="1" applyProtection="1">
      <alignment horizontal="center" vertical="center"/>
      <protection locked="0"/>
    </xf>
    <xf numFmtId="167" fontId="57" fillId="0" borderId="10" xfId="436" applyNumberFormat="1" applyFont="1" applyBorder="1" applyAlignment="1" applyProtection="1">
      <alignment horizontal="center" vertical="center"/>
      <protection locked="0"/>
    </xf>
    <xf numFmtId="1" fontId="107" fillId="31" borderId="10" xfId="436" applyNumberFormat="1" applyFont="1" applyFill="1" applyBorder="1" applyAlignment="1" applyProtection="1">
      <alignment horizontal="center" vertical="center"/>
      <protection locked="0"/>
    </xf>
    <xf numFmtId="167" fontId="57" fillId="31" borderId="10" xfId="436" applyNumberFormat="1" applyFont="1" applyFill="1" applyBorder="1" applyAlignment="1" applyProtection="1">
      <alignment horizontal="center" vertical="center"/>
      <protection locked="0"/>
    </xf>
    <xf numFmtId="0" fontId="2" fillId="31" borderId="10" xfId="436" applyFont="1" applyFill="1" applyBorder="1">
      <alignment vertical="center"/>
    </xf>
    <xf numFmtId="1" fontId="107" fillId="0" borderId="31" xfId="436" applyNumberFormat="1" applyFont="1" applyBorder="1" applyAlignment="1" applyProtection="1">
      <alignment horizontal="center" vertical="center"/>
      <protection locked="0"/>
    </xf>
    <xf numFmtId="167" fontId="57" fillId="0" borderId="31" xfId="436" applyNumberFormat="1" applyFont="1" applyBorder="1" applyAlignment="1" applyProtection="1">
      <alignment horizontal="center" vertical="center"/>
      <protection locked="0"/>
    </xf>
    <xf numFmtId="1" fontId="107" fillId="31" borderId="31" xfId="436" applyNumberFormat="1" applyFont="1" applyFill="1" applyBorder="1" applyAlignment="1" applyProtection="1">
      <alignment horizontal="center" vertical="center"/>
      <protection locked="0"/>
    </xf>
    <xf numFmtId="0" fontId="2" fillId="0" borderId="31" xfId="436" applyFont="1" applyFill="1" applyBorder="1">
      <alignment vertical="center"/>
    </xf>
    <xf numFmtId="167" fontId="57" fillId="31" borderId="31" xfId="436" applyNumberFormat="1" applyFont="1" applyFill="1" applyBorder="1" applyAlignment="1" applyProtection="1">
      <alignment horizontal="center" vertical="center"/>
      <protection locked="0"/>
    </xf>
    <xf numFmtId="0" fontId="2" fillId="31" borderId="31" xfId="436" applyFont="1" applyFill="1" applyBorder="1">
      <alignment vertical="center"/>
    </xf>
    <xf numFmtId="167" fontId="57" fillId="0" borderId="27" xfId="436" applyNumberFormat="1" applyFont="1" applyBorder="1" applyAlignment="1" applyProtection="1">
      <alignment horizontal="center" vertical="center"/>
      <protection locked="0"/>
    </xf>
    <xf numFmtId="167" fontId="57" fillId="0" borderId="63" xfId="436" applyNumberFormat="1" applyFont="1" applyBorder="1" applyAlignment="1" applyProtection="1">
      <alignment horizontal="center" vertical="center"/>
      <protection locked="0"/>
    </xf>
    <xf numFmtId="0" fontId="236" fillId="0" borderId="0" xfId="0" applyFont="1" applyBorder="1" applyAlignment="1">
      <alignment horizontal="center" vertical="center"/>
    </xf>
    <xf numFmtId="0" fontId="387" fillId="0" borderId="362" xfId="0" applyFont="1" applyBorder="1" applyAlignment="1">
      <alignment vertical="center"/>
    </xf>
    <xf numFmtId="0" fontId="215" fillId="0" borderId="284" xfId="0" applyFont="1" applyBorder="1"/>
    <xf numFmtId="0" fontId="215" fillId="0" borderId="284" xfId="436" applyFont="1" applyBorder="1" applyProtection="1">
      <alignment vertical="center"/>
      <protection locked="0"/>
    </xf>
    <xf numFmtId="0" fontId="101" fillId="0" borderId="362" xfId="0" applyFont="1" applyBorder="1"/>
    <xf numFmtId="185" fontId="107" fillId="0" borderId="284" xfId="0" applyNumberFormat="1" applyFont="1" applyBorder="1" applyAlignment="1">
      <alignment horizontal="center"/>
    </xf>
    <xf numFmtId="185" fontId="2" fillId="0" borderId="284" xfId="436" applyNumberFormat="1" applyFont="1" applyBorder="1" applyAlignment="1" applyProtection="1">
      <alignment horizontal="center" vertical="center"/>
      <protection locked="0"/>
    </xf>
    <xf numFmtId="0" fontId="398" fillId="0" borderId="347" xfId="0" applyFont="1" applyBorder="1" applyAlignment="1">
      <alignment vertical="center"/>
    </xf>
    <xf numFmtId="0" fontId="357" fillId="0" borderId="362" xfId="0" applyFont="1" applyBorder="1" applyAlignment="1">
      <alignment vertical="center"/>
    </xf>
    <xf numFmtId="0" fontId="357" fillId="0" borderId="0" xfId="0" applyFont="1" applyBorder="1" applyAlignment="1">
      <alignment horizontal="left"/>
    </xf>
    <xf numFmtId="0" fontId="357" fillId="0" borderId="347" xfId="0" applyFont="1" applyBorder="1" applyAlignment="1">
      <alignment vertical="center"/>
    </xf>
    <xf numFmtId="0" fontId="357" fillId="0" borderId="0" xfId="0" applyFont="1" applyAlignment="1">
      <alignment vertical="top"/>
    </xf>
    <xf numFmtId="0" fontId="357" fillId="0" borderId="347" xfId="0" applyNumberFormat="1" applyFont="1" applyBorder="1" applyAlignment="1">
      <alignment vertical="center"/>
    </xf>
    <xf numFmtId="0" fontId="357" fillId="0" borderId="347" xfId="0" applyFont="1" applyBorder="1" applyAlignment="1">
      <alignment horizontal="left" vertical="top"/>
    </xf>
    <xf numFmtId="20" fontId="357" fillId="0" borderId="347" xfId="0" applyNumberFormat="1" applyFont="1" applyBorder="1" applyAlignment="1">
      <alignment horizontal="left" vertical="top"/>
    </xf>
    <xf numFmtId="0" fontId="367" fillId="0" borderId="362" xfId="0" applyFont="1" applyBorder="1" applyAlignment="1">
      <alignment vertical="center"/>
    </xf>
    <xf numFmtId="0" fontId="364" fillId="0" borderId="199" xfId="0" applyFont="1" applyBorder="1"/>
    <xf numFmtId="0" fontId="137" fillId="34" borderId="157" xfId="436" applyFont="1" applyFill="1" applyBorder="1" applyAlignment="1" applyProtection="1">
      <alignment horizontal="center" vertical="center"/>
      <protection locked="0"/>
    </xf>
    <xf numFmtId="20" fontId="396" fillId="0" borderId="13" xfId="0" applyNumberFormat="1" applyFont="1" applyBorder="1" applyAlignment="1">
      <alignment horizontal="left"/>
    </xf>
    <xf numFmtId="0" fontId="397" fillId="0" borderId="13" xfId="0" applyFont="1" applyBorder="1"/>
    <xf numFmtId="0" fontId="364" fillId="0" borderId="363" xfId="0" applyFont="1" applyBorder="1"/>
    <xf numFmtId="0" fontId="131" fillId="32" borderId="74" xfId="429" applyNumberFormat="1" applyFont="1" applyFill="1" applyBorder="1" applyAlignment="1">
      <alignment horizontal="center" vertical="center"/>
    </xf>
    <xf numFmtId="0" fontId="61" fillId="32" borderId="74" xfId="429" applyNumberFormat="1" applyFont="1" applyFill="1" applyBorder="1" applyAlignment="1">
      <alignment horizontal="center" vertical="center"/>
    </xf>
    <xf numFmtId="0" fontId="61" fillId="32" borderId="76" xfId="429" applyNumberFormat="1" applyFont="1" applyFill="1" applyBorder="1" applyAlignment="1">
      <alignment horizontal="center" vertical="center"/>
    </xf>
    <xf numFmtId="0" fontId="61" fillId="32" borderId="66" xfId="429" applyNumberFormat="1" applyFont="1" applyFill="1" applyBorder="1" applyAlignment="1">
      <alignment horizontal="center" vertical="center"/>
    </xf>
    <xf numFmtId="14" fontId="60" fillId="0" borderId="77" xfId="429" applyNumberFormat="1" applyFont="1" applyFill="1" applyBorder="1" applyAlignment="1">
      <alignment horizontal="left" vertical="center"/>
    </xf>
    <xf numFmtId="14" fontId="383" fillId="0" borderId="125" xfId="0" applyNumberFormat="1" applyFont="1" applyFill="1" applyBorder="1" applyAlignment="1">
      <alignment horizontal="left"/>
    </xf>
    <xf numFmtId="20" fontId="393" fillId="31" borderId="12" xfId="429" applyNumberFormat="1" applyFont="1" applyFill="1" applyBorder="1" applyAlignment="1">
      <alignment vertical="center"/>
    </xf>
    <xf numFmtId="1" fontId="258" fillId="0" borderId="0" xfId="0" applyNumberFormat="1" applyFont="1" applyFill="1" applyBorder="1" applyAlignment="1">
      <alignment horizontal="center" vertical="center"/>
    </xf>
    <xf numFmtId="0" fontId="257" fillId="63" borderId="10" xfId="0" applyFont="1" applyFill="1" applyBorder="1" applyAlignment="1">
      <alignment horizontal="left" vertical="center"/>
    </xf>
    <xf numFmtId="14" fontId="134" fillId="57" borderId="14" xfId="0" applyNumberFormat="1" applyFont="1" applyFill="1" applyBorder="1" applyAlignment="1">
      <alignment horizontal="center" vertical="center"/>
    </xf>
    <xf numFmtId="14" fontId="134" fillId="57" borderId="30" xfId="0" applyNumberFormat="1" applyFont="1" applyFill="1" applyBorder="1" applyAlignment="1">
      <alignment horizontal="center" vertical="center"/>
    </xf>
    <xf numFmtId="0" fontId="257" fillId="0" borderId="43" xfId="0" applyFont="1" applyFill="1" applyBorder="1" applyAlignment="1">
      <alignment horizontal="left" vertical="center"/>
    </xf>
    <xf numFmtId="1" fontId="134" fillId="0" borderId="43" xfId="0" applyNumberFormat="1" applyFont="1" applyFill="1" applyBorder="1" applyAlignment="1">
      <alignment horizontal="center" vertical="center"/>
    </xf>
    <xf numFmtId="0" fontId="127" fillId="63" borderId="10" xfId="0" applyFont="1" applyFill="1" applyBorder="1" applyAlignment="1">
      <alignment horizontal="left" vertical="center"/>
    </xf>
    <xf numFmtId="1" fontId="134" fillId="57" borderId="10" xfId="0" applyNumberFormat="1" applyFont="1" applyFill="1" applyBorder="1" applyAlignment="1">
      <alignment horizontal="center" vertical="center"/>
    </xf>
    <xf numFmtId="0" fontId="99" fillId="0" borderId="0" xfId="0" applyFont="1" applyBorder="1" applyAlignment="1">
      <alignment horizontal="center" vertical="center"/>
    </xf>
    <xf numFmtId="0" fontId="257" fillId="63" borderId="24" xfId="0" applyFont="1" applyFill="1" applyBorder="1" applyAlignment="1">
      <alignment horizontal="left" vertical="center"/>
    </xf>
    <xf numFmtId="0" fontId="257" fillId="63" borderId="42" xfId="0" applyFont="1" applyFill="1" applyBorder="1" applyAlignment="1">
      <alignment horizontal="left" vertical="center"/>
    </xf>
    <xf numFmtId="0" fontId="257" fillId="63" borderId="22" xfId="0" applyFont="1" applyFill="1" applyBorder="1" applyAlignment="1">
      <alignment horizontal="left" vertical="center"/>
    </xf>
    <xf numFmtId="0" fontId="257" fillId="63" borderId="18" xfId="0" applyFont="1" applyFill="1" applyBorder="1" applyAlignment="1">
      <alignment horizontal="left" vertical="center"/>
    </xf>
    <xf numFmtId="0" fontId="134" fillId="57" borderId="14" xfId="0" applyFont="1" applyFill="1" applyBorder="1" applyAlignment="1">
      <alignment horizontal="center" vertical="center"/>
    </xf>
    <xf numFmtId="0" fontId="134" fillId="57" borderId="30" xfId="0" applyFont="1" applyFill="1" applyBorder="1" applyAlignment="1">
      <alignment horizontal="center" vertical="center"/>
    </xf>
    <xf numFmtId="14" fontId="99" fillId="0" borderId="0" xfId="0" applyNumberFormat="1" applyFont="1" applyBorder="1" applyAlignment="1">
      <alignment horizontal="center" vertical="center"/>
    </xf>
    <xf numFmtId="0" fontId="257" fillId="63" borderId="14" xfId="0" applyFont="1" applyFill="1" applyBorder="1" applyAlignment="1">
      <alignment horizontal="left" vertical="center"/>
    </xf>
    <xf numFmtId="0" fontId="257" fillId="63" borderId="30" xfId="0" applyFont="1" applyFill="1" applyBorder="1" applyAlignment="1">
      <alignment horizontal="left" vertical="center"/>
    </xf>
    <xf numFmtId="14" fontId="134" fillId="57" borderId="10" xfId="0" applyNumberFormat="1" applyFont="1" applyFill="1" applyBorder="1" applyAlignment="1">
      <alignment horizontal="center" vertical="center"/>
    </xf>
    <xf numFmtId="0" fontId="116" fillId="57" borderId="10" xfId="0" applyFont="1" applyFill="1" applyBorder="1" applyAlignment="1">
      <alignment horizontal="center" vertical="center"/>
    </xf>
    <xf numFmtId="0" fontId="134" fillId="57" borderId="10" xfId="0" applyFont="1" applyFill="1" applyBorder="1" applyAlignment="1">
      <alignment horizontal="center" vertical="center"/>
    </xf>
    <xf numFmtId="173" fontId="54" fillId="44" borderId="94" xfId="430" applyNumberFormat="1" applyFont="1" applyFill="1" applyBorder="1" applyAlignment="1">
      <alignment horizontal="center" vertical="center" wrapText="1"/>
    </xf>
    <xf numFmtId="173" fontId="54" fillId="44" borderId="167" xfId="430" applyNumberFormat="1" applyFont="1" applyFill="1" applyBorder="1" applyAlignment="1">
      <alignment horizontal="center" vertical="center" wrapText="1"/>
    </xf>
    <xf numFmtId="173" fontId="288" fillId="0" borderId="40" xfId="430" applyNumberFormat="1" applyFont="1" applyFill="1" applyBorder="1" applyAlignment="1">
      <alignment horizontal="center" vertical="center"/>
    </xf>
    <xf numFmtId="173" fontId="288" fillId="0" borderId="38" xfId="430" applyNumberFormat="1" applyFont="1" applyFill="1" applyBorder="1" applyAlignment="1">
      <alignment horizontal="center" vertical="center"/>
    </xf>
    <xf numFmtId="173" fontId="288" fillId="0" borderId="39" xfId="43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 wrapText="1"/>
    </xf>
    <xf numFmtId="173" fontId="83" fillId="44" borderId="49" xfId="430" applyNumberFormat="1" applyFont="1" applyFill="1" applyBorder="1" applyAlignment="1">
      <alignment horizontal="center" vertical="center"/>
    </xf>
    <xf numFmtId="173" fontId="83" fillId="44" borderId="169" xfId="430" applyNumberFormat="1" applyFont="1" applyFill="1" applyBorder="1" applyAlignment="1">
      <alignment horizontal="center" vertical="center"/>
    </xf>
    <xf numFmtId="0" fontId="61" fillId="55" borderId="14" xfId="0" applyFont="1" applyFill="1" applyBorder="1" applyAlignment="1">
      <alignment horizontal="center" vertical="center"/>
    </xf>
    <xf numFmtId="0" fontId="61" fillId="55" borderId="30" xfId="0" applyFont="1" applyFill="1" applyBorder="1" applyAlignment="1">
      <alignment horizontal="center" vertical="center"/>
    </xf>
    <xf numFmtId="0" fontId="7" fillId="32" borderId="14" xfId="0" applyFont="1" applyFill="1" applyBorder="1" applyAlignment="1">
      <alignment horizontal="center" vertical="center"/>
    </xf>
    <xf numFmtId="0" fontId="7" fillId="32" borderId="30" xfId="0" applyFont="1" applyFill="1" applyBorder="1" applyAlignment="1">
      <alignment horizontal="center" vertical="center"/>
    </xf>
    <xf numFmtId="0" fontId="7" fillId="32" borderId="10" xfId="0" applyFont="1" applyFill="1" applyBorder="1" applyAlignment="1">
      <alignment horizontal="center" vertical="center"/>
    </xf>
    <xf numFmtId="2" fontId="9" fillId="0" borderId="0" xfId="436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46" borderId="23" xfId="0" applyFont="1" applyFill="1" applyBorder="1" applyAlignment="1">
      <alignment horizontal="center" vertical="center" wrapText="1"/>
    </xf>
    <xf numFmtId="0" fontId="9" fillId="46" borderId="31" xfId="0" applyFont="1" applyFill="1" applyBorder="1" applyAlignment="1">
      <alignment horizontal="center" vertical="center" wrapText="1"/>
    </xf>
    <xf numFmtId="0" fontId="9" fillId="46" borderId="10" xfId="0" applyFont="1" applyFill="1" applyBorder="1" applyAlignment="1">
      <alignment horizontal="center" vertical="center" wrapText="1"/>
    </xf>
    <xf numFmtId="0" fontId="9" fillId="46" borderId="23" xfId="436" applyFont="1" applyFill="1" applyBorder="1" applyAlignment="1">
      <alignment horizontal="center" vertical="center" wrapText="1"/>
    </xf>
    <xf numFmtId="0" fontId="9" fillId="46" borderId="31" xfId="436" applyFont="1" applyFill="1" applyBorder="1" applyAlignment="1">
      <alignment horizontal="center" vertical="center" wrapText="1"/>
    </xf>
    <xf numFmtId="0" fontId="9" fillId="46" borderId="10" xfId="0" applyFont="1" applyFill="1" applyBorder="1" applyAlignment="1">
      <alignment horizontal="center" vertical="center"/>
    </xf>
    <xf numFmtId="173" fontId="83" fillId="0" borderId="0" xfId="430" applyNumberFormat="1" applyFont="1" applyFill="1" applyBorder="1" applyAlignment="1">
      <alignment horizontal="center" vertical="center"/>
    </xf>
    <xf numFmtId="0" fontId="176" fillId="0" borderId="23" xfId="0" applyFont="1" applyBorder="1" applyAlignment="1">
      <alignment horizontal="center" vertical="center"/>
    </xf>
    <xf numFmtId="0" fontId="176" fillId="0" borderId="44" xfId="0" applyFont="1" applyBorder="1" applyAlignment="1">
      <alignment horizontal="center" vertical="center"/>
    </xf>
    <xf numFmtId="0" fontId="176" fillId="0" borderId="31" xfId="0" applyFont="1" applyBorder="1" applyAlignment="1">
      <alignment horizontal="center" vertical="center"/>
    </xf>
    <xf numFmtId="0" fontId="31" fillId="0" borderId="14" xfId="428" applyFont="1" applyFill="1" applyBorder="1" applyAlignment="1">
      <alignment horizontal="left" vertical="center"/>
    </xf>
    <xf numFmtId="0" fontId="31" fillId="0" borderId="15" xfId="428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191" fillId="0" borderId="14" xfId="0" applyFont="1" applyBorder="1" applyAlignment="1">
      <alignment horizontal="center" vertical="center"/>
    </xf>
    <xf numFmtId="0" fontId="191" fillId="0" borderId="15" xfId="0" applyFont="1" applyBorder="1" applyAlignment="1">
      <alignment horizontal="center" vertical="center"/>
    </xf>
    <xf numFmtId="0" fontId="191" fillId="0" borderId="30" xfId="0" applyFont="1" applyBorder="1" applyAlignment="1">
      <alignment horizontal="center" vertical="center"/>
    </xf>
    <xf numFmtId="0" fontId="190" fillId="0" borderId="24" xfId="0" applyFont="1" applyBorder="1" applyAlignment="1">
      <alignment horizontal="center" vertical="center"/>
    </xf>
    <xf numFmtId="0" fontId="190" fillId="0" borderId="43" xfId="0" applyFont="1" applyBorder="1" applyAlignment="1">
      <alignment horizontal="center" vertical="center"/>
    </xf>
    <xf numFmtId="0" fontId="190" fillId="0" borderId="42" xfId="0" applyFont="1" applyBorder="1" applyAlignment="1">
      <alignment horizontal="center" vertical="center"/>
    </xf>
    <xf numFmtId="0" fontId="190" fillId="0" borderId="22" xfId="0" applyFont="1" applyBorder="1" applyAlignment="1">
      <alignment horizontal="center" vertical="center"/>
    </xf>
    <xf numFmtId="0" fontId="190" fillId="0" borderId="17" xfId="0" applyFont="1" applyBorder="1" applyAlignment="1">
      <alignment horizontal="center" vertical="center"/>
    </xf>
    <xf numFmtId="0" fontId="190" fillId="0" borderId="18" xfId="0" applyFont="1" applyBorder="1" applyAlignment="1">
      <alignment horizontal="center" vertical="center"/>
    </xf>
    <xf numFmtId="0" fontId="190" fillId="0" borderId="1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24" xfId="428" applyFont="1" applyFill="1" applyBorder="1" applyAlignment="1">
      <alignment horizontal="left" vertical="center"/>
    </xf>
    <xf numFmtId="0" fontId="31" fillId="0" borderId="43" xfId="428" applyFont="1" applyFill="1" applyBorder="1" applyAlignment="1">
      <alignment horizontal="left" vertical="center"/>
    </xf>
    <xf numFmtId="0" fontId="31" fillId="0" borderId="42" xfId="428" applyFont="1" applyFill="1" applyBorder="1" applyAlignment="1">
      <alignment horizontal="left" vertical="center"/>
    </xf>
    <xf numFmtId="0" fontId="31" fillId="0" borderId="22" xfId="428" applyFont="1" applyFill="1" applyBorder="1" applyAlignment="1">
      <alignment horizontal="left" vertical="center"/>
    </xf>
    <xf numFmtId="0" fontId="31" fillId="0" borderId="17" xfId="428" applyFont="1" applyFill="1" applyBorder="1" applyAlignment="1">
      <alignment horizontal="left" vertical="center"/>
    </xf>
    <xf numFmtId="0" fontId="31" fillId="0" borderId="18" xfId="428" applyFont="1" applyFill="1" applyBorder="1" applyAlignment="1">
      <alignment horizontal="left" vertical="center"/>
    </xf>
    <xf numFmtId="0" fontId="192" fillId="0" borderId="24" xfId="0" applyFont="1" applyBorder="1" applyAlignment="1">
      <alignment horizontal="center" vertical="center"/>
    </xf>
    <xf numFmtId="0" fontId="192" fillId="0" borderId="22" xfId="0" applyFont="1" applyBorder="1" applyAlignment="1">
      <alignment horizontal="center" vertical="center"/>
    </xf>
    <xf numFmtId="0" fontId="193" fillId="0" borderId="10" xfId="0" applyFont="1" applyBorder="1" applyAlignment="1">
      <alignment horizontal="center" vertical="center"/>
    </xf>
    <xf numFmtId="0" fontId="236" fillId="0" borderId="41" xfId="0" applyFont="1" applyBorder="1" applyAlignment="1">
      <alignment horizontal="center" vertical="center"/>
    </xf>
    <xf numFmtId="0" fontId="236" fillId="0" borderId="0" xfId="0" applyFont="1" applyBorder="1" applyAlignment="1">
      <alignment horizontal="center"/>
    </xf>
    <xf numFmtId="0" fontId="8" fillId="0" borderId="0" xfId="428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" fontId="2" fillId="48" borderId="23" xfId="428" applyNumberFormat="1" applyFont="1" applyFill="1" applyBorder="1" applyAlignment="1">
      <alignment horizontal="center" vertical="center"/>
    </xf>
    <xf numFmtId="1" fontId="2" fillId="48" borderId="31" xfId="428" applyNumberFormat="1" applyFont="1" applyFill="1" applyBorder="1" applyAlignment="1">
      <alignment horizontal="center" vertical="center"/>
    </xf>
    <xf numFmtId="0" fontId="2" fillId="28" borderId="23" xfId="428" applyFont="1" applyFill="1" applyBorder="1" applyAlignment="1">
      <alignment horizontal="center" vertical="center"/>
    </xf>
    <xf numFmtId="0" fontId="2" fillId="28" borderId="31" xfId="428" applyFont="1" applyFill="1" applyBorder="1" applyAlignment="1">
      <alignment horizontal="center" vertical="center"/>
    </xf>
    <xf numFmtId="0" fontId="129" fillId="0" borderId="0" xfId="428" applyFont="1" applyAlignment="1">
      <alignment horizontal="center"/>
    </xf>
    <xf numFmtId="0" fontId="234" fillId="0" borderId="0" xfId="428" applyFont="1" applyFill="1" applyAlignment="1">
      <alignment horizontal="center"/>
    </xf>
    <xf numFmtId="0" fontId="234" fillId="0" borderId="0" xfId="428" quotePrefix="1" applyFont="1" applyFill="1" applyAlignment="1">
      <alignment horizontal="center"/>
    </xf>
    <xf numFmtId="0" fontId="2" fillId="59" borderId="23" xfId="428" applyFont="1" applyFill="1" applyBorder="1" applyAlignment="1">
      <alignment horizontal="center" vertical="center"/>
    </xf>
    <xf numFmtId="0" fontId="2" fillId="59" borderId="31" xfId="428" applyFont="1" applyFill="1" applyBorder="1" applyAlignment="1">
      <alignment horizontal="center" vertical="center"/>
    </xf>
    <xf numFmtId="1" fontId="61" fillId="0" borderId="14" xfId="434" applyNumberFormat="1" applyFont="1" applyFill="1" applyBorder="1" applyAlignment="1" applyProtection="1">
      <alignment horizontal="center" vertical="center"/>
    </xf>
    <xf numFmtId="1" fontId="61" fillId="0" borderId="15" xfId="434" applyNumberFormat="1" applyFont="1" applyFill="1" applyBorder="1" applyAlignment="1" applyProtection="1">
      <alignment horizontal="center" vertical="center"/>
    </xf>
    <xf numFmtId="1" fontId="62" fillId="0" borderId="38" xfId="434" applyNumberFormat="1" applyFont="1" applyFill="1" applyBorder="1" applyAlignment="1" applyProtection="1">
      <alignment horizontal="center" vertical="center"/>
    </xf>
    <xf numFmtId="49" fontId="61" fillId="0" borderId="23" xfId="434" applyNumberFormat="1" applyFont="1" applyFill="1" applyBorder="1" applyAlignment="1">
      <alignment horizontal="center" vertical="center"/>
    </xf>
    <xf numFmtId="1" fontId="61" fillId="0" borderId="15" xfId="434" applyNumberFormat="1" applyFont="1" applyFill="1" applyBorder="1" applyAlignment="1">
      <alignment horizontal="center" vertical="center"/>
    </xf>
    <xf numFmtId="1" fontId="61" fillId="0" borderId="30" xfId="434" applyNumberFormat="1" applyFont="1" applyFill="1" applyBorder="1" applyAlignment="1">
      <alignment horizontal="center" vertical="center"/>
    </xf>
    <xf numFmtId="0" fontId="54" fillId="0" borderId="0" xfId="434" applyNumberFormat="1" applyFont="1" applyFill="1" applyBorder="1" applyAlignment="1">
      <alignment horizontal="center" vertical="center"/>
    </xf>
    <xf numFmtId="173" fontId="61" fillId="0" borderId="14" xfId="434" applyNumberFormat="1" applyFont="1" applyFill="1" applyBorder="1" applyAlignment="1">
      <alignment horizontal="center" vertical="center"/>
    </xf>
    <xf numFmtId="173" fontId="61" fillId="0" borderId="15" xfId="434" applyNumberFormat="1" applyFont="1" applyFill="1" applyBorder="1" applyAlignment="1">
      <alignment horizontal="center" vertical="center"/>
    </xf>
    <xf numFmtId="173" fontId="61" fillId="0" borderId="62" xfId="429" applyNumberFormat="1" applyFont="1" applyFill="1" applyBorder="1" applyAlignment="1">
      <alignment horizontal="center" vertical="center"/>
    </xf>
    <xf numFmtId="173" fontId="61" fillId="0" borderId="68" xfId="429" applyNumberFormat="1" applyFont="1" applyFill="1" applyBorder="1" applyAlignment="1">
      <alignment horizontal="center" vertical="center"/>
    </xf>
    <xf numFmtId="49" fontId="61" fillId="0" borderId="52" xfId="434" applyNumberFormat="1" applyFont="1" applyFill="1" applyBorder="1" applyAlignment="1" applyProtection="1">
      <alignment horizontal="center" vertical="center"/>
    </xf>
    <xf numFmtId="49" fontId="61" fillId="0" borderId="53" xfId="434" applyNumberFormat="1" applyFont="1" applyFill="1" applyBorder="1" applyAlignment="1" applyProtection="1">
      <alignment horizontal="center" vertical="center"/>
    </xf>
    <xf numFmtId="49" fontId="61" fillId="0" borderId="265" xfId="434" applyNumberFormat="1" applyFont="1" applyFill="1" applyBorder="1" applyAlignment="1" applyProtection="1">
      <alignment horizontal="center" vertical="center"/>
    </xf>
    <xf numFmtId="49" fontId="61" fillId="0" borderId="41" xfId="434" applyNumberFormat="1" applyFont="1" applyFill="1" applyBorder="1" applyAlignment="1" applyProtection="1">
      <alignment horizontal="center" vertical="center"/>
    </xf>
    <xf numFmtId="1" fontId="61" fillId="0" borderId="265" xfId="434" applyNumberFormat="1" applyFont="1" applyFill="1" applyBorder="1" applyAlignment="1" applyProtection="1">
      <alignment horizontal="center" vertical="center"/>
    </xf>
    <xf numFmtId="1" fontId="61" fillId="0" borderId="41" xfId="434" applyNumberFormat="1" applyFont="1" applyFill="1" applyBorder="1" applyAlignment="1" applyProtection="1">
      <alignment horizontal="center" vertical="center"/>
    </xf>
    <xf numFmtId="1" fontId="61" fillId="0" borderId="53" xfId="434" applyNumberFormat="1" applyFont="1" applyFill="1" applyBorder="1" applyAlignment="1" applyProtection="1">
      <alignment horizontal="center" vertical="center"/>
    </xf>
    <xf numFmtId="49" fontId="61" fillId="0" borderId="62" xfId="434" applyNumberFormat="1" applyFont="1" applyFill="1" applyBorder="1" applyAlignment="1" applyProtection="1">
      <alignment horizontal="center" vertical="center"/>
    </xf>
    <xf numFmtId="49" fontId="61" fillId="0" borderId="263" xfId="434" applyNumberFormat="1" applyFont="1" applyFill="1" applyBorder="1" applyAlignment="1" applyProtection="1">
      <alignment horizontal="center" vertical="center"/>
    </xf>
    <xf numFmtId="173" fontId="99" fillId="57" borderId="23" xfId="414" applyNumberFormat="1" applyFont="1" applyFill="1" applyBorder="1" applyAlignment="1">
      <alignment horizontal="center" vertical="center" wrapText="1"/>
    </xf>
    <xf numFmtId="173" fontId="99" fillId="57" borderId="31" xfId="414" applyNumberFormat="1" applyFont="1" applyFill="1" applyBorder="1" applyAlignment="1">
      <alignment horizontal="center" vertical="center" wrapText="1"/>
    </xf>
    <xf numFmtId="173" fontId="99" fillId="57" borderId="23" xfId="414" applyNumberFormat="1" applyFont="1" applyFill="1" applyBorder="1" applyAlignment="1">
      <alignment horizontal="center" vertical="center"/>
    </xf>
    <xf numFmtId="173" fontId="99" fillId="57" borderId="31" xfId="414" applyNumberFormat="1" applyFont="1" applyFill="1" applyBorder="1" applyAlignment="1">
      <alignment horizontal="center" vertical="center"/>
    </xf>
    <xf numFmtId="173" fontId="116" fillId="32" borderId="10" xfId="414" applyNumberFormat="1" applyFont="1" applyFill="1" applyBorder="1" applyAlignment="1">
      <alignment horizontal="center" vertical="center" wrapText="1"/>
    </xf>
    <xf numFmtId="10" fontId="127" fillId="32" borderId="23" xfId="458" applyNumberFormat="1" applyFont="1" applyFill="1" applyBorder="1" applyAlignment="1">
      <alignment horizontal="center" vertical="center"/>
    </xf>
    <xf numFmtId="10" fontId="127" fillId="32" borderId="44" xfId="458" applyNumberFormat="1" applyFont="1" applyFill="1" applyBorder="1" applyAlignment="1">
      <alignment horizontal="center" vertical="center"/>
    </xf>
    <xf numFmtId="10" fontId="127" fillId="32" borderId="31" xfId="458" applyNumberFormat="1" applyFont="1" applyFill="1" applyBorder="1" applyAlignment="1">
      <alignment horizontal="center" vertical="center"/>
    </xf>
    <xf numFmtId="173" fontId="13" fillId="0" borderId="24" xfId="435" applyNumberFormat="1" applyFont="1" applyBorder="1" applyAlignment="1">
      <alignment horizontal="center"/>
    </xf>
    <xf numFmtId="173" fontId="96" fillId="0" borderId="42" xfId="401" applyNumberFormat="1" applyFont="1" applyBorder="1" applyAlignment="1">
      <alignment horizontal="center"/>
    </xf>
    <xf numFmtId="173" fontId="13" fillId="0" borderId="43" xfId="435" applyNumberFormat="1" applyFont="1" applyBorder="1" applyAlignment="1">
      <alignment horizontal="center"/>
    </xf>
    <xf numFmtId="0" fontId="9" fillId="26" borderId="14" xfId="0" applyFont="1" applyFill="1" applyBorder="1" applyAlignment="1">
      <alignment horizontal="center"/>
    </xf>
    <xf numFmtId="0" fontId="9" fillId="26" borderId="30" xfId="0" applyFont="1" applyFill="1" applyBorder="1" applyAlignment="1">
      <alignment horizontal="center"/>
    </xf>
    <xf numFmtId="0" fontId="153" fillId="0" borderId="24" xfId="0" applyFont="1" applyBorder="1" applyAlignment="1">
      <alignment horizontal="center"/>
    </xf>
    <xf numFmtId="0" fontId="153" fillId="0" borderId="43" xfId="0" applyFont="1" applyBorder="1" applyAlignment="1">
      <alignment horizontal="center"/>
    </xf>
    <xf numFmtId="0" fontId="153" fillId="0" borderId="42" xfId="0" applyFont="1" applyBorder="1" applyAlignment="1">
      <alignment horizontal="center"/>
    </xf>
    <xf numFmtId="0" fontId="153" fillId="0" borderId="22" xfId="0" applyFont="1" applyBorder="1" applyAlignment="1">
      <alignment horizontal="center"/>
    </xf>
    <xf numFmtId="0" fontId="153" fillId="0" borderId="17" xfId="0" applyFont="1" applyBorder="1" applyAlignment="1">
      <alignment horizontal="center"/>
    </xf>
    <xf numFmtId="0" fontId="153" fillId="0" borderId="18" xfId="0" applyFont="1" applyBorder="1" applyAlignment="1">
      <alignment horizontal="center"/>
    </xf>
    <xf numFmtId="0" fontId="29" fillId="48" borderId="14" xfId="0" applyFont="1" applyFill="1" applyBorder="1" applyAlignment="1">
      <alignment horizontal="center" vertical="center"/>
    </xf>
    <xf numFmtId="0" fontId="29" fillId="48" borderId="15" xfId="0" applyFont="1" applyFill="1" applyBorder="1" applyAlignment="1">
      <alignment horizontal="center" vertical="center"/>
    </xf>
    <xf numFmtId="0" fontId="29" fillId="48" borderId="30" xfId="0" applyFont="1" applyFill="1" applyBorder="1" applyAlignment="1">
      <alignment horizontal="center" vertical="center"/>
    </xf>
    <xf numFmtId="0" fontId="101" fillId="48" borderId="23" xfId="0" applyFont="1" applyFill="1" applyBorder="1" applyAlignment="1">
      <alignment horizontal="center" vertical="center"/>
    </xf>
    <xf numFmtId="0" fontId="101" fillId="48" borderId="31" xfId="0" applyFont="1" applyFill="1" applyBorder="1" applyAlignment="1">
      <alignment horizontal="center" vertical="center"/>
    </xf>
    <xf numFmtId="1" fontId="101" fillId="48" borderId="14" xfId="0" applyNumberFormat="1" applyFont="1" applyFill="1" applyBorder="1" applyAlignment="1">
      <alignment horizontal="center" vertical="center"/>
    </xf>
    <xf numFmtId="1" fontId="101" fillId="48" borderId="15" xfId="0" applyNumberFormat="1" applyFont="1" applyFill="1" applyBorder="1" applyAlignment="1">
      <alignment horizontal="center" vertical="center"/>
    </xf>
    <xf numFmtId="1" fontId="101" fillId="48" borderId="30" xfId="0" applyNumberFormat="1" applyFont="1" applyFill="1" applyBorder="1" applyAlignment="1">
      <alignment horizontal="center" vertical="center"/>
    </xf>
    <xf numFmtId="0" fontId="29" fillId="48" borderId="40" xfId="0" applyFont="1" applyFill="1" applyBorder="1" applyAlignment="1">
      <alignment horizontal="center" vertical="center"/>
    </xf>
    <xf numFmtId="0" fontId="29" fillId="48" borderId="39" xfId="0" applyFont="1" applyFill="1" applyBorder="1" applyAlignment="1">
      <alignment horizontal="center" vertical="center"/>
    </xf>
    <xf numFmtId="0" fontId="209" fillId="48" borderId="40" xfId="0" applyFont="1" applyFill="1" applyBorder="1" applyAlignment="1">
      <alignment horizontal="center" vertical="center"/>
    </xf>
    <xf numFmtId="0" fontId="209" fillId="48" borderId="39" xfId="0" applyFont="1" applyFill="1" applyBorder="1" applyAlignment="1">
      <alignment horizontal="center" vertical="center"/>
    </xf>
    <xf numFmtId="173" fontId="96" fillId="0" borderId="0" xfId="375" applyNumberFormat="1" applyFont="1" applyAlignment="1">
      <alignment horizontal="center"/>
    </xf>
    <xf numFmtId="20" fontId="9" fillId="47" borderId="24" xfId="431" applyNumberFormat="1" applyFont="1" applyFill="1" applyBorder="1" applyAlignment="1">
      <alignment horizontal="center" vertical="center"/>
    </xf>
    <xf numFmtId="20" fontId="9" fillId="47" borderId="42" xfId="431" applyNumberFormat="1" applyFont="1" applyFill="1" applyBorder="1" applyAlignment="1">
      <alignment horizontal="center" vertical="center"/>
    </xf>
    <xf numFmtId="173" fontId="143" fillId="0" borderId="62" xfId="375" applyNumberFormat="1" applyFont="1" applyBorder="1" applyAlignment="1">
      <alignment horizontal="center" vertical="center" textRotation="90"/>
    </xf>
    <xf numFmtId="173" fontId="143" fillId="0" borderId="46" xfId="375" applyNumberFormat="1" applyFont="1" applyBorder="1" applyAlignment="1">
      <alignment horizontal="center" vertical="center" textRotation="90"/>
    </xf>
    <xf numFmtId="173" fontId="143" fillId="0" borderId="68" xfId="375" applyNumberFormat="1" applyFont="1" applyBorder="1" applyAlignment="1">
      <alignment horizontal="center" vertical="center" textRotation="90"/>
    </xf>
    <xf numFmtId="0" fontId="191" fillId="43" borderId="10" xfId="0" applyFont="1" applyFill="1" applyBorder="1" applyAlignment="1">
      <alignment horizontal="center" vertical="center"/>
    </xf>
    <xf numFmtId="173" fontId="54" fillId="0" borderId="40" xfId="430" applyNumberFormat="1" applyFont="1" applyFill="1" applyBorder="1" applyAlignment="1">
      <alignment horizontal="center" vertical="center"/>
    </xf>
    <xf numFmtId="173" fontId="54" fillId="0" borderId="38" xfId="430" applyNumberFormat="1" applyFont="1" applyFill="1" applyBorder="1" applyAlignment="1">
      <alignment horizontal="center" vertical="center"/>
    </xf>
    <xf numFmtId="173" fontId="54" fillId="0" borderId="39" xfId="430" applyNumberFormat="1" applyFont="1" applyFill="1" applyBorder="1" applyAlignment="1">
      <alignment horizontal="center" vertical="center"/>
    </xf>
    <xf numFmtId="173" fontId="83" fillId="44" borderId="94" xfId="430" applyNumberFormat="1" applyFont="1" applyFill="1" applyBorder="1" applyAlignment="1">
      <alignment horizontal="center" vertical="center" wrapText="1"/>
    </xf>
    <xf numFmtId="173" fontId="83" fillId="44" borderId="167" xfId="430" applyNumberFormat="1" applyFont="1" applyFill="1" applyBorder="1" applyAlignment="1">
      <alignment horizontal="center" vertical="center" wrapText="1"/>
    </xf>
    <xf numFmtId="0" fontId="99" fillId="43" borderId="10" xfId="0" applyFont="1" applyFill="1" applyBorder="1" applyAlignment="1">
      <alignment horizontal="left" vertical="center"/>
    </xf>
    <xf numFmtId="0" fontId="99" fillId="43" borderId="14" xfId="0" applyFont="1" applyFill="1" applyBorder="1" applyAlignment="1">
      <alignment horizontal="left" vertical="center"/>
    </xf>
    <xf numFmtId="0" fontId="99" fillId="43" borderId="30" xfId="0" applyFont="1" applyFill="1" applyBorder="1" applyAlignment="1">
      <alignment horizontal="left" vertical="center"/>
    </xf>
    <xf numFmtId="164" fontId="107" fillId="43" borderId="14" xfId="0" applyNumberFormat="1" applyFont="1" applyFill="1" applyBorder="1" applyAlignment="1">
      <alignment horizontal="left" vertical="center"/>
    </xf>
    <xf numFmtId="164" fontId="107" fillId="43" borderId="30" xfId="0" applyNumberFormat="1" applyFont="1" applyFill="1" applyBorder="1" applyAlignment="1">
      <alignment horizontal="left" vertical="center"/>
    </xf>
    <xf numFmtId="0" fontId="145" fillId="52" borderId="62" xfId="0" applyNumberFormat="1" applyFont="1" applyFill="1" applyBorder="1" applyAlignment="1">
      <alignment horizontal="center" vertical="center" wrapText="1"/>
    </xf>
    <xf numFmtId="0" fontId="145" fillId="52" borderId="68" xfId="0" applyNumberFormat="1" applyFont="1" applyFill="1" applyBorder="1" applyAlignment="1">
      <alignment horizontal="center" vertical="center" wrapText="1"/>
    </xf>
  </cellXfs>
  <cellStyles count="556">
    <cellStyle name="20% - Accent1 10" xfId="1"/>
    <cellStyle name="20% - Accent1 11" xfId="2"/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1 9" xfId="10"/>
    <cellStyle name="20% - Accent2 10" xfId="11"/>
    <cellStyle name="20% - Accent2 11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2 7" xfId="18"/>
    <cellStyle name="20% - Accent2 8" xfId="19"/>
    <cellStyle name="20% - Accent2 9" xfId="20"/>
    <cellStyle name="20% - Accent3 10" xfId="21"/>
    <cellStyle name="20% - Accent3 11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11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 7" xfId="38"/>
    <cellStyle name="20% - Accent4 8" xfId="39"/>
    <cellStyle name="20% - Accent4 9" xfId="40"/>
    <cellStyle name="20% - Accent5 10" xfId="41"/>
    <cellStyle name="20% - Accent5 11" xfId="42"/>
    <cellStyle name="20% - Accent5 2" xfId="43"/>
    <cellStyle name="20% - Accent5 3" xfId="44"/>
    <cellStyle name="20% - Accent5 4" xfId="45"/>
    <cellStyle name="20% - Accent5 5" xfId="46"/>
    <cellStyle name="20% - Accent5 6" xfId="47"/>
    <cellStyle name="20% - Accent5 7" xfId="48"/>
    <cellStyle name="20% - Accent5 8" xfId="49"/>
    <cellStyle name="20% - Accent5 9" xfId="50"/>
    <cellStyle name="20% - Accent6 10" xfId="51"/>
    <cellStyle name="20% - Accent6 11" xfId="52"/>
    <cellStyle name="20% - Accent6 2" xfId="53"/>
    <cellStyle name="20% - Accent6 3" xfId="54"/>
    <cellStyle name="20% - Accent6 4" xfId="55"/>
    <cellStyle name="20% - Accent6 5" xfId="56"/>
    <cellStyle name="20% - Accent6 6" xfId="57"/>
    <cellStyle name="20% - Accent6 7" xfId="58"/>
    <cellStyle name="20% - Accent6 8" xfId="59"/>
    <cellStyle name="20% - Accent6 9" xfId="60"/>
    <cellStyle name="40% - Accent1 10" xfId="61"/>
    <cellStyle name="40% - Accent1 11" xfId="62"/>
    <cellStyle name="40% - Accent1 2" xfId="63"/>
    <cellStyle name="40% - Accent1 3" xfId="64"/>
    <cellStyle name="40% - Accent1 4" xfId="65"/>
    <cellStyle name="40% - Accent1 5" xfId="66"/>
    <cellStyle name="40% - Accent1 6" xfId="67"/>
    <cellStyle name="40% - Accent1 7" xfId="68"/>
    <cellStyle name="40% - Accent1 8" xfId="69"/>
    <cellStyle name="40% - Accent1 9" xfId="70"/>
    <cellStyle name="40% - Accent2 10" xfId="71"/>
    <cellStyle name="40% - Accent2 11" xfId="72"/>
    <cellStyle name="40% - Accent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2 9" xfId="80"/>
    <cellStyle name="40% - Accent3 10" xfId="81"/>
    <cellStyle name="40% - Accent3 11" xfId="82"/>
    <cellStyle name="40% - Accent3 2" xfId="83"/>
    <cellStyle name="40% - Accent3 3" xfId="84"/>
    <cellStyle name="40% - Accent3 4" xfId="85"/>
    <cellStyle name="40% - Accent3 5" xfId="86"/>
    <cellStyle name="40% - Accent3 6" xfId="87"/>
    <cellStyle name="40% - Accent3 7" xfId="88"/>
    <cellStyle name="40% - Accent3 8" xfId="89"/>
    <cellStyle name="40% - Accent3 9" xfId="90"/>
    <cellStyle name="40% - Accent4 10" xfId="91"/>
    <cellStyle name="40% - Accent4 11" xfId="92"/>
    <cellStyle name="40% - Accent4 2" xfId="93"/>
    <cellStyle name="40% - Accent4 3" xfId="94"/>
    <cellStyle name="40% - Accent4 4" xfId="95"/>
    <cellStyle name="40% - Accent4 5" xfId="96"/>
    <cellStyle name="40% - Accent4 6" xfId="97"/>
    <cellStyle name="40% - Accent4 7" xfId="98"/>
    <cellStyle name="40% - Accent4 8" xfId="99"/>
    <cellStyle name="40% - Accent4 9" xfId="100"/>
    <cellStyle name="40% - Accent5 10" xfId="101"/>
    <cellStyle name="40% - Accent5 11" xfId="102"/>
    <cellStyle name="40% - Accent5 2" xfId="103"/>
    <cellStyle name="40% - Accent5 3" xfId="104"/>
    <cellStyle name="40% - Accent5 4" xfId="105"/>
    <cellStyle name="40% - Accent5 5" xfId="106"/>
    <cellStyle name="40% - Accent5 6" xfId="107"/>
    <cellStyle name="40% - Accent5 7" xfId="108"/>
    <cellStyle name="40% - Accent5 8" xfId="109"/>
    <cellStyle name="40% - Accent5 9" xfId="110"/>
    <cellStyle name="40% - Accent6 10" xfId="111"/>
    <cellStyle name="40% - Accent6 11" xfId="112"/>
    <cellStyle name="40% - Accent6 2" xfId="113"/>
    <cellStyle name="40% - Accent6 3" xfId="114"/>
    <cellStyle name="40% - Accent6 4" xfId="115"/>
    <cellStyle name="40% - Accent6 5" xfId="116"/>
    <cellStyle name="40% - Accent6 6" xfId="117"/>
    <cellStyle name="40% - Accent6 7" xfId="118"/>
    <cellStyle name="40% - Accent6 8" xfId="119"/>
    <cellStyle name="40% - Accent6 9" xfId="120"/>
    <cellStyle name="60% - Accent1 10" xfId="121"/>
    <cellStyle name="60% - Accent1 11" xfId="122"/>
    <cellStyle name="60% - Accent1 2" xfId="123"/>
    <cellStyle name="60% - Accent1 3" xfId="124"/>
    <cellStyle name="60% - Accent1 4" xfId="125"/>
    <cellStyle name="60% - Accent1 5" xfId="126"/>
    <cellStyle name="60% - Accent1 6" xfId="127"/>
    <cellStyle name="60% - Accent1 7" xfId="128"/>
    <cellStyle name="60% - Accent1 8" xfId="129"/>
    <cellStyle name="60% - Accent1 9" xfId="130"/>
    <cellStyle name="60% - Accent2 10" xfId="131"/>
    <cellStyle name="60% - Accent2 11" xfId="132"/>
    <cellStyle name="60% - Accent2 2" xfId="133"/>
    <cellStyle name="60% - Accent2 3" xfId="134"/>
    <cellStyle name="60% - Accent2 4" xfId="135"/>
    <cellStyle name="60% - Accent2 5" xfId="136"/>
    <cellStyle name="60% - Accent2 6" xfId="137"/>
    <cellStyle name="60% - Accent2 7" xfId="138"/>
    <cellStyle name="60% - Accent2 8" xfId="139"/>
    <cellStyle name="60% - Accent2 9" xfId="140"/>
    <cellStyle name="60% - Accent3 10" xfId="141"/>
    <cellStyle name="60% - Accent3 11" xfId="142"/>
    <cellStyle name="60% - Accent3 2" xfId="143"/>
    <cellStyle name="60% - Accent3 3" xfId="144"/>
    <cellStyle name="60% - Accent3 4" xfId="145"/>
    <cellStyle name="60% - Accent3 5" xfId="146"/>
    <cellStyle name="60% - Accent3 6" xfId="147"/>
    <cellStyle name="60% - Accent3 7" xfId="148"/>
    <cellStyle name="60% - Accent3 8" xfId="149"/>
    <cellStyle name="60% - Accent3 9" xfId="150"/>
    <cellStyle name="60% - Accent4 10" xfId="151"/>
    <cellStyle name="60% - Accent4 11" xfId="152"/>
    <cellStyle name="60% - Accent4 2" xfId="153"/>
    <cellStyle name="60% - Accent4 3" xfId="154"/>
    <cellStyle name="60% - Accent4 4" xfId="155"/>
    <cellStyle name="60% - Accent4 5" xfId="156"/>
    <cellStyle name="60% - Accent4 6" xfId="157"/>
    <cellStyle name="60% - Accent4 7" xfId="158"/>
    <cellStyle name="60% - Accent4 8" xfId="159"/>
    <cellStyle name="60% - Accent4 9" xfId="160"/>
    <cellStyle name="60% - Accent5 10" xfId="161"/>
    <cellStyle name="60% - Accent5 11" xfId="162"/>
    <cellStyle name="60% - Accent5 2" xfId="163"/>
    <cellStyle name="60% - Accent5 3" xfId="164"/>
    <cellStyle name="60% - Accent5 4" xfId="165"/>
    <cellStyle name="60% - Accent5 5" xfId="166"/>
    <cellStyle name="60% - Accent5 6" xfId="167"/>
    <cellStyle name="60% - Accent5 7" xfId="168"/>
    <cellStyle name="60% - Accent5 8" xfId="169"/>
    <cellStyle name="60% - Accent5 9" xfId="170"/>
    <cellStyle name="60% - Accent6 10" xfId="171"/>
    <cellStyle name="60% - Accent6 11" xfId="172"/>
    <cellStyle name="60% - Accent6 2" xfId="173"/>
    <cellStyle name="60% - Accent6 3" xfId="174"/>
    <cellStyle name="60% - Accent6 4" xfId="175"/>
    <cellStyle name="60% - Accent6 5" xfId="176"/>
    <cellStyle name="60% - Accent6 6" xfId="177"/>
    <cellStyle name="60% - Accent6 7" xfId="178"/>
    <cellStyle name="60% - Accent6 8" xfId="179"/>
    <cellStyle name="60% - Accent6 9" xfId="180"/>
    <cellStyle name="Accent1 10" xfId="181"/>
    <cellStyle name="Accent1 11" xfId="182"/>
    <cellStyle name="Accent1 2" xfId="183"/>
    <cellStyle name="Accent1 3" xfId="184"/>
    <cellStyle name="Accent1 4" xfId="185"/>
    <cellStyle name="Accent1 5" xfId="186"/>
    <cellStyle name="Accent1 6" xfId="187"/>
    <cellStyle name="Accent1 7" xfId="188"/>
    <cellStyle name="Accent1 8" xfId="189"/>
    <cellStyle name="Accent1 9" xfId="190"/>
    <cellStyle name="Accent2 10" xfId="191"/>
    <cellStyle name="Accent2 11" xfId="192"/>
    <cellStyle name="Accent2 2" xfId="193"/>
    <cellStyle name="Accent2 3" xfId="194"/>
    <cellStyle name="Accent2 4" xfId="195"/>
    <cellStyle name="Accent2 5" xfId="196"/>
    <cellStyle name="Accent2 6" xfId="197"/>
    <cellStyle name="Accent2 7" xfId="198"/>
    <cellStyle name="Accent2 8" xfId="199"/>
    <cellStyle name="Accent2 9" xfId="200"/>
    <cellStyle name="Accent3 10" xfId="201"/>
    <cellStyle name="Accent3 11" xfId="202"/>
    <cellStyle name="Accent3 2" xfId="203"/>
    <cellStyle name="Accent3 3" xfId="204"/>
    <cellStyle name="Accent3 4" xfId="205"/>
    <cellStyle name="Accent3 5" xfId="206"/>
    <cellStyle name="Accent3 6" xfId="207"/>
    <cellStyle name="Accent3 7" xfId="208"/>
    <cellStyle name="Accent3 8" xfId="209"/>
    <cellStyle name="Accent3 9" xfId="210"/>
    <cellStyle name="Accent4 10" xfId="211"/>
    <cellStyle name="Accent4 11" xfId="212"/>
    <cellStyle name="Accent4 2" xfId="213"/>
    <cellStyle name="Accent4 3" xfId="214"/>
    <cellStyle name="Accent4 4" xfId="215"/>
    <cellStyle name="Accent4 5" xfId="216"/>
    <cellStyle name="Accent4 6" xfId="217"/>
    <cellStyle name="Accent4 7" xfId="218"/>
    <cellStyle name="Accent4 8" xfId="219"/>
    <cellStyle name="Accent4 9" xfId="220"/>
    <cellStyle name="Accent5 10" xfId="221"/>
    <cellStyle name="Accent5 11" xfId="222"/>
    <cellStyle name="Accent5 2" xfId="223"/>
    <cellStyle name="Accent5 3" xfId="224"/>
    <cellStyle name="Accent5 4" xfId="225"/>
    <cellStyle name="Accent5 5" xfId="226"/>
    <cellStyle name="Accent5 6" xfId="227"/>
    <cellStyle name="Accent5 7" xfId="228"/>
    <cellStyle name="Accent5 8" xfId="229"/>
    <cellStyle name="Accent5 9" xfId="230"/>
    <cellStyle name="Accent6 10" xfId="231"/>
    <cellStyle name="Accent6 11" xfId="232"/>
    <cellStyle name="Accent6 2" xfId="233"/>
    <cellStyle name="Accent6 3" xfId="234"/>
    <cellStyle name="Accent6 4" xfId="235"/>
    <cellStyle name="Accent6 5" xfId="236"/>
    <cellStyle name="Accent6 6" xfId="237"/>
    <cellStyle name="Accent6 7" xfId="238"/>
    <cellStyle name="Accent6 8" xfId="239"/>
    <cellStyle name="Accent6 9" xfId="240"/>
    <cellStyle name="Bad 10" xfId="241"/>
    <cellStyle name="Bad 11" xfId="242"/>
    <cellStyle name="Bad 2" xfId="243"/>
    <cellStyle name="Bad 3" xfId="244"/>
    <cellStyle name="Bad 4" xfId="245"/>
    <cellStyle name="Bad 5" xfId="246"/>
    <cellStyle name="Bad 6" xfId="247"/>
    <cellStyle name="Bad 7" xfId="248"/>
    <cellStyle name="Bad 8" xfId="249"/>
    <cellStyle name="Bad 9" xfId="250"/>
    <cellStyle name="Calculation 10" xfId="251"/>
    <cellStyle name="Calculation 11" xfId="252"/>
    <cellStyle name="Calculation 2" xfId="253"/>
    <cellStyle name="Calculation 3" xfId="254"/>
    <cellStyle name="Calculation 4" xfId="255"/>
    <cellStyle name="Calculation 5" xfId="256"/>
    <cellStyle name="Calculation 6" xfId="257"/>
    <cellStyle name="Calculation 7" xfId="258"/>
    <cellStyle name="Calculation 8" xfId="259"/>
    <cellStyle name="Calculation 9" xfId="260"/>
    <cellStyle name="Check Cell 10" xfId="261"/>
    <cellStyle name="Check Cell 11" xfId="262"/>
    <cellStyle name="Check Cell 2" xfId="263"/>
    <cellStyle name="Check Cell 3" xfId="264"/>
    <cellStyle name="Check Cell 4" xfId="265"/>
    <cellStyle name="Check Cell 5" xfId="266"/>
    <cellStyle name="Check Cell 6" xfId="267"/>
    <cellStyle name="Check Cell 7" xfId="268"/>
    <cellStyle name="Check Cell 8" xfId="269"/>
    <cellStyle name="Check Cell 9" xfId="270"/>
    <cellStyle name="Comma" xfId="271" builtinId="3"/>
    <cellStyle name="Comma [0]" xfId="498" builtinId="6"/>
    <cellStyle name="Currency_8am report" xfId="502"/>
    <cellStyle name="Explanatory Text 10" xfId="272"/>
    <cellStyle name="Explanatory Text 11" xfId="273"/>
    <cellStyle name="Explanatory Text 2" xfId="274"/>
    <cellStyle name="Explanatory Text 3" xfId="275"/>
    <cellStyle name="Explanatory Text 4" xfId="276"/>
    <cellStyle name="Explanatory Text 5" xfId="277"/>
    <cellStyle name="Explanatory Text 6" xfId="278"/>
    <cellStyle name="Explanatory Text 7" xfId="279"/>
    <cellStyle name="Explanatory Text 8" xfId="280"/>
    <cellStyle name="Explanatory Text 9" xfId="281"/>
    <cellStyle name="Good 10" xfId="282"/>
    <cellStyle name="Good 11" xfId="283"/>
    <cellStyle name="Good 2" xfId="284"/>
    <cellStyle name="Good 3" xfId="285"/>
    <cellStyle name="Good 4" xfId="286"/>
    <cellStyle name="Good 5" xfId="287"/>
    <cellStyle name="Good 6" xfId="288"/>
    <cellStyle name="Good 7" xfId="289"/>
    <cellStyle name="Good 8" xfId="290"/>
    <cellStyle name="Good 9" xfId="291"/>
    <cellStyle name="Heading 1 10" xfId="292"/>
    <cellStyle name="Heading 1 11" xfId="293"/>
    <cellStyle name="Heading 1 2" xfId="294"/>
    <cellStyle name="Heading 1 3" xfId="295"/>
    <cellStyle name="Heading 1 4" xfId="296"/>
    <cellStyle name="Heading 1 5" xfId="297"/>
    <cellStyle name="Heading 1 6" xfId="298"/>
    <cellStyle name="Heading 1 7" xfId="299"/>
    <cellStyle name="Heading 1 8" xfId="300"/>
    <cellStyle name="Heading 1 9" xfId="301"/>
    <cellStyle name="Heading 2 10" xfId="302"/>
    <cellStyle name="Heading 2 11" xfId="303"/>
    <cellStyle name="Heading 2 2" xfId="304"/>
    <cellStyle name="Heading 2 3" xfId="305"/>
    <cellStyle name="Heading 2 4" xfId="306"/>
    <cellStyle name="Heading 2 5" xfId="307"/>
    <cellStyle name="Heading 2 6" xfId="308"/>
    <cellStyle name="Heading 2 7" xfId="309"/>
    <cellStyle name="Heading 2 8" xfId="310"/>
    <cellStyle name="Heading 2 9" xfId="311"/>
    <cellStyle name="Heading 3 10" xfId="312"/>
    <cellStyle name="Heading 3 10 2" xfId="508"/>
    <cellStyle name="Heading 3 11" xfId="313"/>
    <cellStyle name="Heading 3 11 2" xfId="509"/>
    <cellStyle name="Heading 3 2" xfId="314"/>
    <cellStyle name="Heading 3 2 10" xfId="315"/>
    <cellStyle name="Heading 3 2 10 2" xfId="511"/>
    <cellStyle name="Heading 3 2 11" xfId="510"/>
    <cellStyle name="Heading 3 2 2" xfId="316"/>
    <cellStyle name="Heading 3 2 2 2" xfId="512"/>
    <cellStyle name="Heading 3 2 3" xfId="317"/>
    <cellStyle name="Heading 3 2 3 2" xfId="513"/>
    <cellStyle name="Heading 3 2 4" xfId="318"/>
    <cellStyle name="Heading 3 2 4 2" xfId="514"/>
    <cellStyle name="Heading 3 2 5" xfId="319"/>
    <cellStyle name="Heading 3 2 5 2" xfId="515"/>
    <cellStyle name="Heading 3 2 6" xfId="320"/>
    <cellStyle name="Heading 3 2 6 2" xfId="516"/>
    <cellStyle name="Heading 3 2 7" xfId="321"/>
    <cellStyle name="Heading 3 2 7 2" xfId="517"/>
    <cellStyle name="Heading 3 2 8" xfId="322"/>
    <cellStyle name="Heading 3 2 8 2" xfId="518"/>
    <cellStyle name="Heading 3 2 9" xfId="323"/>
    <cellStyle name="Heading 3 2 9 2" xfId="519"/>
    <cellStyle name="Heading 3 3" xfId="324"/>
    <cellStyle name="Heading 3 3 2" xfId="520"/>
    <cellStyle name="Heading 3 4" xfId="325"/>
    <cellStyle name="Heading 3 4 2" xfId="521"/>
    <cellStyle name="Heading 3 5" xfId="326"/>
    <cellStyle name="Heading 3 5 2" xfId="522"/>
    <cellStyle name="Heading 3 6" xfId="327"/>
    <cellStyle name="Heading 3 6 2" xfId="523"/>
    <cellStyle name="Heading 3 7" xfId="328"/>
    <cellStyle name="Heading 3 7 2" xfId="524"/>
    <cellStyle name="Heading 3 8" xfId="329"/>
    <cellStyle name="Heading 3 8 2" xfId="525"/>
    <cellStyle name="Heading 3 9" xfId="330"/>
    <cellStyle name="Heading 3 9 2" xfId="526"/>
    <cellStyle name="Heading 4 10" xfId="331"/>
    <cellStyle name="Heading 4 11" xfId="332"/>
    <cellStyle name="Heading 4 2" xfId="333"/>
    <cellStyle name="Heading 4 3" xfId="334"/>
    <cellStyle name="Heading 4 4" xfId="335"/>
    <cellStyle name="Heading 4 5" xfId="336"/>
    <cellStyle name="Heading 4 6" xfId="337"/>
    <cellStyle name="Heading 4 7" xfId="338"/>
    <cellStyle name="Heading 4 8" xfId="339"/>
    <cellStyle name="Heading 4 9" xfId="340"/>
    <cellStyle name="Hyperlink" xfId="341" builtinId="8"/>
    <cellStyle name="Input 10" xfId="342"/>
    <cellStyle name="Input 11" xfId="343"/>
    <cellStyle name="Input 2" xfId="344"/>
    <cellStyle name="Input 3" xfId="345"/>
    <cellStyle name="Input 4" xfId="346"/>
    <cellStyle name="Input 5" xfId="347"/>
    <cellStyle name="Input 6" xfId="348"/>
    <cellStyle name="Input 7" xfId="349"/>
    <cellStyle name="Input 8" xfId="350"/>
    <cellStyle name="Input 9" xfId="351"/>
    <cellStyle name="Linked Cell 10" xfId="352"/>
    <cellStyle name="Linked Cell 11" xfId="353"/>
    <cellStyle name="Linked Cell 2" xfId="354"/>
    <cellStyle name="Linked Cell 3" xfId="355"/>
    <cellStyle name="Linked Cell 4" xfId="356"/>
    <cellStyle name="Linked Cell 5" xfId="357"/>
    <cellStyle name="Linked Cell 6" xfId="358"/>
    <cellStyle name="Linked Cell 7" xfId="359"/>
    <cellStyle name="Linked Cell 8" xfId="360"/>
    <cellStyle name="Linked Cell 9" xfId="361"/>
    <cellStyle name="Neutral 10" xfId="362"/>
    <cellStyle name="Neutral 11" xfId="363"/>
    <cellStyle name="Neutral 2" xfId="364"/>
    <cellStyle name="Neutral 3" xfId="365"/>
    <cellStyle name="Neutral 4" xfId="366"/>
    <cellStyle name="Neutral 5" xfId="367"/>
    <cellStyle name="Neutral 6" xfId="368"/>
    <cellStyle name="Neutral 7" xfId="369"/>
    <cellStyle name="Neutral 8" xfId="370"/>
    <cellStyle name="Neutral 9" xfId="371"/>
    <cellStyle name="Normal" xfId="0" builtinId="0"/>
    <cellStyle name="Normal 10" xfId="372"/>
    <cellStyle name="Normal 10 2" xfId="527"/>
    <cellStyle name="Normal 11" xfId="373"/>
    <cellStyle name="Normal 11 2" xfId="504"/>
    <cellStyle name="Normal 11 3" xfId="528"/>
    <cellStyle name="Normal 14" xfId="374"/>
    <cellStyle name="Normal 14 2" xfId="529"/>
    <cellStyle name="Normal 2" xfId="375"/>
    <cellStyle name="Normal 2 10" xfId="376"/>
    <cellStyle name="Normal 2 11" xfId="377"/>
    <cellStyle name="Normal 2 12" xfId="378"/>
    <cellStyle name="Normal 2 13" xfId="379"/>
    <cellStyle name="Normal 2 2" xfId="380"/>
    <cellStyle name="Normal 2 3" xfId="381"/>
    <cellStyle name="Normal 2 4" xfId="382"/>
    <cellStyle name="Normal 2 5" xfId="383"/>
    <cellStyle name="Normal 2 6" xfId="384"/>
    <cellStyle name="Normal 2 7" xfId="385"/>
    <cellStyle name="Normal 2 8" xfId="386"/>
    <cellStyle name="Normal 2 9" xfId="387"/>
    <cellStyle name="Normal 3" xfId="388"/>
    <cellStyle name="Normal 3 10" xfId="389"/>
    <cellStyle name="Normal 3 11" xfId="390"/>
    <cellStyle name="Normal 3 12" xfId="391"/>
    <cellStyle name="Normal 3 13" xfId="392"/>
    <cellStyle name="Normal 3 2" xfId="393"/>
    <cellStyle name="Normal 3 3" xfId="394"/>
    <cellStyle name="Normal 3 4" xfId="395"/>
    <cellStyle name="Normal 3 5" xfId="396"/>
    <cellStyle name="Normal 3 6" xfId="397"/>
    <cellStyle name="Normal 3 7" xfId="398"/>
    <cellStyle name="Normal 3 8" xfId="399"/>
    <cellStyle name="Normal 3 9" xfId="400"/>
    <cellStyle name="Normal 4" xfId="401"/>
    <cellStyle name="Normal 4 10" xfId="402"/>
    <cellStyle name="Normal 4 11" xfId="403"/>
    <cellStyle name="Normal 4 12" xfId="404"/>
    <cellStyle name="Normal 4 13" xfId="405"/>
    <cellStyle name="Normal 4 2" xfId="406"/>
    <cellStyle name="Normal 4 3" xfId="407"/>
    <cellStyle name="Normal 4 4" xfId="408"/>
    <cellStyle name="Normal 4 5" xfId="409"/>
    <cellStyle name="Normal 4 6" xfId="410"/>
    <cellStyle name="Normal 4 7" xfId="411"/>
    <cellStyle name="Normal 4 8" xfId="412"/>
    <cellStyle name="Normal 4 9" xfId="413"/>
    <cellStyle name="Normal 5" xfId="414"/>
    <cellStyle name="Normal 5 10" xfId="415"/>
    <cellStyle name="Normal 5 10 2" xfId="506"/>
    <cellStyle name="Normal 5 11" xfId="416"/>
    <cellStyle name="Normal 5 12" xfId="417"/>
    <cellStyle name="Normal 5 13" xfId="418"/>
    <cellStyle name="Normal 5 2" xfId="419"/>
    <cellStyle name="Normal 5 3" xfId="420"/>
    <cellStyle name="Normal 5 4" xfId="421"/>
    <cellStyle name="Normal 5 5" xfId="422"/>
    <cellStyle name="Normal 5 6" xfId="423"/>
    <cellStyle name="Normal 5 7" xfId="424"/>
    <cellStyle name="Normal 5 8" xfId="425"/>
    <cellStyle name="Normal 5 9" xfId="426"/>
    <cellStyle name="Normal 6" xfId="427"/>
    <cellStyle name="Normal 7" xfId="505"/>
    <cellStyle name="Normal_8am report" xfId="428"/>
    <cellStyle name="Normal_8am report 2" xfId="499"/>
    <cellStyle name="Normal_8am report 3" xfId="429"/>
    <cellStyle name="Normal_8am report 3 2" xfId="500"/>
    <cellStyle name="Normal_Daily Generation Report" xfId="430"/>
    <cellStyle name="Normal_Daily Generation Report 2" xfId="431"/>
    <cellStyle name="Normal_Daily Report26-11-12" xfId="503"/>
    <cellStyle name="Normal_EVENING REPORT" xfId="432"/>
    <cellStyle name="Normal_EVENING REPORT 2" xfId="433"/>
    <cellStyle name="Normal_EVENING REPORT 3" xfId="434"/>
    <cellStyle name="Normal_EVENING REPORT 3 2" xfId="501"/>
    <cellStyle name="Normal_Format . Prime Minister 2" xfId="435"/>
    <cellStyle name="Normal_REPORT" xfId="436"/>
    <cellStyle name="Normal_REPORT 2" xfId="437"/>
    <cellStyle name="Note 10" xfId="438"/>
    <cellStyle name="Note 10 2" xfId="530"/>
    <cellStyle name="Note 11" xfId="439"/>
    <cellStyle name="Note 11 2" xfId="531"/>
    <cellStyle name="Note 2" xfId="440"/>
    <cellStyle name="Note 3" xfId="441"/>
    <cellStyle name="Note 4" xfId="442"/>
    <cellStyle name="Note 4 2" xfId="532"/>
    <cellStyle name="Note 5" xfId="443"/>
    <cellStyle name="Note 5 2" xfId="533"/>
    <cellStyle name="Note 6" xfId="444"/>
    <cellStyle name="Note 6 2" xfId="534"/>
    <cellStyle name="Note 7" xfId="445"/>
    <cellStyle name="Note 7 2" xfId="535"/>
    <cellStyle name="Note 8" xfId="446"/>
    <cellStyle name="Note 8 2" xfId="536"/>
    <cellStyle name="Note 9" xfId="447"/>
    <cellStyle name="Note 9 2" xfId="537"/>
    <cellStyle name="Output 10" xfId="448"/>
    <cellStyle name="Output 11" xfId="449"/>
    <cellStyle name="Output 2" xfId="450"/>
    <cellStyle name="Output 3" xfId="451"/>
    <cellStyle name="Output 4" xfId="452"/>
    <cellStyle name="Output 5" xfId="453"/>
    <cellStyle name="Output 6" xfId="454"/>
    <cellStyle name="Output 7" xfId="455"/>
    <cellStyle name="Output 8" xfId="456"/>
    <cellStyle name="Output 9" xfId="457"/>
    <cellStyle name="Percent" xfId="458" builtinId="5"/>
    <cellStyle name="Percent 2" xfId="507"/>
    <cellStyle name="STYLEAL" xfId="459"/>
    <cellStyle name="STYLEAL 2" xfId="460"/>
    <cellStyle name="STYLEAL 2 2" xfId="538"/>
    <cellStyle name="STYLEAL 3" xfId="461"/>
    <cellStyle name="STYLEAL 3 2" xfId="539"/>
    <cellStyle name="STYLEAL 4" xfId="462"/>
    <cellStyle name="STYLEAL 4 2" xfId="540"/>
    <cellStyle name="STYLEAL 5" xfId="463"/>
    <cellStyle name="STYLEAL 5 2" xfId="541"/>
    <cellStyle name="STYLEAL 6" xfId="464"/>
    <cellStyle name="STYLEAL 6 2" xfId="542"/>
    <cellStyle name="STYLEAL 7" xfId="465"/>
    <cellStyle name="STYLEAL 7 2" xfId="543"/>
    <cellStyle name="STYLEAL 8" xfId="466"/>
    <cellStyle name="STYLEAL 8 2" xfId="544"/>
    <cellStyle name="STYLEAL 9" xfId="467"/>
    <cellStyle name="STYLEAL 9 2" xfId="545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0 2" xfId="546"/>
    <cellStyle name="Total 11" xfId="479"/>
    <cellStyle name="Total 11 2" xfId="547"/>
    <cellStyle name="Total 2" xfId="480"/>
    <cellStyle name="Total 2 2" xfId="548"/>
    <cellStyle name="Total 3" xfId="481"/>
    <cellStyle name="Total 3 2" xfId="549"/>
    <cellStyle name="Total 4" xfId="482"/>
    <cellStyle name="Total 4 2" xfId="550"/>
    <cellStyle name="Total 5" xfId="483"/>
    <cellStyle name="Total 5 2" xfId="551"/>
    <cellStyle name="Total 6" xfId="484"/>
    <cellStyle name="Total 6 2" xfId="552"/>
    <cellStyle name="Total 7" xfId="485"/>
    <cellStyle name="Total 7 2" xfId="553"/>
    <cellStyle name="Total 8" xfId="486"/>
    <cellStyle name="Total 8 2" xfId="554"/>
    <cellStyle name="Total 9" xfId="487"/>
    <cellStyle name="Total 9 2" xfId="555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60"/>
      </font>
    </dxf>
  </dxfs>
  <tableStyles count="0" defaultTableStyle="TableStyleMedium9" defaultPivotStyle="PivotStyleLight16"/>
  <colors>
    <mruColors>
      <color rgb="FF00FFFF"/>
      <color rgb="FF99FFCC"/>
      <color rgb="FF0000FF"/>
      <color rgb="FFFFFF99"/>
      <color rgb="FFFFCCFF"/>
      <color rgb="FF99CC00"/>
      <color rgb="FF66FFFF"/>
      <color rgb="FFCCCC00"/>
      <color rgb="FF006600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76960"/>
  <ax:ocxPr ax:name="Caption" ax:value="Transfer Data"/>
  <ax:ocxPr ax:name="Size" ax:value="6509;1588"/>
  <ax:ocxPr ax:name="FontName" ax:value="Arial Narrow"/>
  <ax:ocxPr ax:name="FontEffects" ax:value="1073741825"/>
  <ax:ocxPr ax:name="FontHeight" ax:value="405"/>
  <ax:ocxPr ax:name="FontCharSet" ax:value="0"/>
  <ax:ocxPr ax:name="FontPitchAndFamily" ax:value="2"/>
  <ax:ocxPr ax:name="ParagraphAlign" ax:value="3"/>
  <ax:ocxPr ax:name="FontWeight" ax:value="700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76960"/>
  <ax:ocxPr ax:name="Caption" ax:value="Add Machine"/>
  <ax:ocxPr ax:name="Size" ax:value="5292;1588"/>
  <ax:ocxPr ax:name="FontName" ax:value="Arial Narrow"/>
  <ax:ocxPr ax:name="FontEffects" ax:value="1073741825"/>
  <ax:ocxPr ax:name="FontHeight" ax:value="360"/>
  <ax:ocxPr ax:name="FontCharSet" ax:value="0"/>
  <ax:ocxPr ax:name="FontPitchAndFamily" ax:value="2"/>
  <ax:ocxPr ax:name="ParagraphAlign" ax:value="3"/>
  <ax:ocxPr ax:name="FontWeight" ax:value="700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76960"/>
  <ax:ocxPr ax:name="Caption" ax:value="Delete Machine"/>
  <ax:ocxPr ax:name="Size" ax:value="5292;1588"/>
  <ax:ocxPr ax:name="FontName" ax:value="Arial Narrow"/>
  <ax:ocxPr ax:name="FontEffects" ax:value="1073741825"/>
  <ax:ocxPr ax:name="FontHeight" ax:value="360"/>
  <ax:ocxPr ax:name="FontCharSet" ax:value="0"/>
  <ax:ocxPr ax:name="FontPitchAndFamily" ax:value="2"/>
  <ax:ocxPr ax:name="ParagraphAlign" ax:value="3"/>
  <ax:ocxPr ax:name="FontWeight" ax:value="700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76960"/>
  <ax:ocxPr ax:name="Caption" ax:value="Add To Report"/>
  <ax:ocxPr ax:name="Size" ax:value="5292;1588"/>
  <ax:ocxPr ax:name="FontName" ax:value="Arial Narrow"/>
  <ax:ocxPr ax:name="FontEffects" ax:value="1073741825"/>
  <ax:ocxPr ax:name="FontHeight" ax:value="360"/>
  <ax:ocxPr ax:name="FontCharSet" ax:value="0"/>
  <ax:ocxPr ax:name="FontPitchAndFamily" ax:value="2"/>
  <ax:ocxPr ax:name="ParagraphAlign" ax:value="3"/>
  <ax:ocxPr ax:name="FontWeight" ax:value="700"/>
</ax:ocx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76960"/>
  <ax:ocxPr ax:name="Caption" ax:value="Delete From Report"/>
  <ax:ocxPr ax:name="Size" ax:value="5292;1588"/>
  <ax:ocxPr ax:name="FontName" ax:value="Arial Narrow"/>
  <ax:ocxPr ax:name="FontEffects" ax:value="1073741825"/>
  <ax:ocxPr ax:name="FontHeight" ax:value="360"/>
  <ax:ocxPr ax:name="FontCharSet" ax:value="0"/>
  <ax:ocxPr ax:name="FontPitchAndFamily" ax:value="2"/>
  <ax:ocxPr ax:name="ParagraphAlign" ax:value="3"/>
  <ax:ocxPr ax:name="FontWeight" ax:value="700"/>
</ax:ocx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76960"/>
  <ax:ocxPr ax:name="Caption" ax:value="Create Daily Report"/>
  <ax:ocxPr ax:name="Size" ax:value="6519;1588"/>
  <ax:ocxPr ax:name="FontName" ax:value="Arial Narrow"/>
  <ax:ocxPr ax:name="FontEffects" ax:value="1073741825"/>
  <ax:ocxPr ax:name="FontHeight" ax:value="360"/>
  <ax:ocxPr ax:name="FontCharSet" ax:value="0"/>
  <ax:ocxPr ax:name="FontPitchAndFamily" ax:value="2"/>
  <ax:ocxPr ax:name="ParagraphAlign" ax:value="3"/>
  <ax:ocxPr ax:name="FontWeight" ax:value="700"/>
</ax:ocx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76960"/>
  <ax:ocxPr ax:name="Caption" ax:value="Create Morning Report"/>
  <ax:ocxPr ax:name="Size" ax:value="6519;1588"/>
  <ax:ocxPr ax:name="FontName" ax:value="Arial Narrow"/>
  <ax:ocxPr ax:name="FontEffects" ax:value="1073741825"/>
  <ax:ocxPr ax:name="FontHeight" ax:value="360"/>
  <ax:ocxPr ax:name="FontCharSet" ax:value="0"/>
  <ax:ocxPr ax:name="FontPitchAndFamily" ax:value="2"/>
  <ax:ocxPr ax:name="ParagraphAlign" ax:value="3"/>
  <ax:ocxPr ax:name="FontWeight" ax:value="700"/>
</ax:ocx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BackColor" ax:value="2147483650"/>
  <ax:ocxPr ax:name="DisplayStyle" ax:value="4"/>
  <ax:ocxPr ax:name="Size" ax:value="6588;1191"/>
  <ax:ocxPr ax:name="Value" ax:value="0"/>
  <ax:ocxPr ax:name="Caption" ax:value="LogSheet in Local"/>
  <ax:ocxPr ax:name="GroupName" ax:value="GEntry"/>
  <ax:ocxPr ax:name="FontName" ax:value="Arial"/>
  <ax:ocxPr ax:name="FontEffects" ax:value="1073741825"/>
  <ax:ocxPr ax:name="FontHeight" ax:value="360"/>
  <ax:ocxPr ax:name="FontCharSet" ax:value="0"/>
  <ax:ocxPr ax:name="FontPitchAndFamily" ax:value="2"/>
  <ax:ocxPr ax:name="FontWeight" ax:value="700"/>
</ax:ocx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BackColor" ax:value="2147483650"/>
  <ax:ocxPr ax:name="DisplayStyle" ax:value="4"/>
  <ax:ocxPr ax:name="Size" ax:value="6588;1191"/>
  <ax:ocxPr ax:name="Value" ax:value="0"/>
  <ax:ocxPr ax:name="Caption" ax:value="Insert and shift right"/>
  <ax:ocxPr ax:name="GroupName" ax:value="GEntry"/>
  <ax:ocxPr ax:name="FontName" ax:value="Arial"/>
  <ax:ocxPr ax:name="FontEffects" ax:value="1073741825"/>
  <ax:ocxPr ax:name="FontHeight" ax:value="315"/>
  <ax:ocxPr ax:name="FontCharSet" ax:value="0"/>
  <ax:ocxPr ax:name="FontPitchAndFamily" ax:value="2"/>
  <ax:ocxPr ax:name="FontWeight" ax:value="700"/>
</ax:ocx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76960"/>
  <ax:ocxPr ax:name="Caption" ax:value="Update Peak"/>
  <ax:ocxPr ax:name="Size" ax:value="3683;1101"/>
  <ax:ocxPr ax:name="FontName" ax:value="Arial Narrow"/>
  <ax:ocxPr ax:name="FontHeight" ax:value="285"/>
  <ax:ocxPr ax:name="FontCharSet" ax:value="0"/>
  <ax:ocxPr ax:name="FontPitchAndFamily" ax:value="2"/>
  <ax:ocxPr ax:name="ParagraphAlign" ax:value="3"/>
</ax:ocx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76960"/>
  <ax:ocxPr ax:name="Caption" ax:value="Create Ev Report"/>
  <ax:ocxPr ax:name="Size" ax:value="3704;1101"/>
  <ax:ocxPr ax:name="FontName" ax:value="Arial Narrow"/>
  <ax:ocxPr ax:name="FontHeight" ax:value="285"/>
  <ax:ocxPr ax:name="FontCharSet" ax:value="0"/>
  <ax:ocxPr ax:name="FontPitchAndFamily" ax:value="2"/>
  <ax:ocxPr ax:name="ParagraphAlign" ax:value="3"/>
</ax:ocx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726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4139</c:v>
                </c:pt>
                <c:pt idx="1">
                  <c:v>4128.5</c:v>
                </c:pt>
                <c:pt idx="2">
                  <c:v>4118</c:v>
                </c:pt>
                <c:pt idx="3">
                  <c:v>4118</c:v>
                </c:pt>
                <c:pt idx="4">
                  <c:v>4118</c:v>
                </c:pt>
                <c:pt idx="5">
                  <c:v>4123.5</c:v>
                </c:pt>
                <c:pt idx="6">
                  <c:v>4129</c:v>
                </c:pt>
                <c:pt idx="7">
                  <c:v>4131</c:v>
                </c:pt>
                <c:pt idx="8">
                  <c:v>4133</c:v>
                </c:pt>
                <c:pt idx="9">
                  <c:v>4169.5</c:v>
                </c:pt>
                <c:pt idx="10">
                  <c:v>4206</c:v>
                </c:pt>
                <c:pt idx="11">
                  <c:v>4117.5</c:v>
                </c:pt>
                <c:pt idx="12">
                  <c:v>4029</c:v>
                </c:pt>
                <c:pt idx="13">
                  <c:v>4057</c:v>
                </c:pt>
                <c:pt idx="14">
                  <c:v>4085</c:v>
                </c:pt>
                <c:pt idx="15">
                  <c:v>4085</c:v>
                </c:pt>
                <c:pt idx="16">
                  <c:v>4085</c:v>
                </c:pt>
                <c:pt idx="17">
                  <c:v>4122.5</c:v>
                </c:pt>
                <c:pt idx="18">
                  <c:v>4160</c:v>
                </c:pt>
                <c:pt idx="19">
                  <c:v>4064.5</c:v>
                </c:pt>
                <c:pt idx="20">
                  <c:v>3969</c:v>
                </c:pt>
                <c:pt idx="21">
                  <c:v>3929.5</c:v>
                </c:pt>
                <c:pt idx="22">
                  <c:v>3890</c:v>
                </c:pt>
                <c:pt idx="23">
                  <c:v>3905.5</c:v>
                </c:pt>
                <c:pt idx="24">
                  <c:v>3921</c:v>
                </c:pt>
                <c:pt idx="25">
                  <c:v>3946.5</c:v>
                </c:pt>
                <c:pt idx="26">
                  <c:v>3972</c:v>
                </c:pt>
                <c:pt idx="27">
                  <c:v>3972</c:v>
                </c:pt>
                <c:pt idx="28">
                  <c:v>3972</c:v>
                </c:pt>
                <c:pt idx="29">
                  <c:v>3988.5</c:v>
                </c:pt>
                <c:pt idx="30">
                  <c:v>4005</c:v>
                </c:pt>
                <c:pt idx="31">
                  <c:v>3976.5</c:v>
                </c:pt>
                <c:pt idx="32">
                  <c:v>3948</c:v>
                </c:pt>
                <c:pt idx="33">
                  <c:v>3893.5</c:v>
                </c:pt>
                <c:pt idx="34">
                  <c:v>3839</c:v>
                </c:pt>
                <c:pt idx="35">
                  <c:v>3728.5</c:v>
                </c:pt>
                <c:pt idx="36">
                  <c:v>3618</c:v>
                </c:pt>
                <c:pt idx="37">
                  <c:v>3743</c:v>
                </c:pt>
                <c:pt idx="38">
                  <c:v>3868</c:v>
                </c:pt>
                <c:pt idx="39">
                  <c:v>4033</c:v>
                </c:pt>
                <c:pt idx="40">
                  <c:v>4033</c:v>
                </c:pt>
                <c:pt idx="41">
                  <c:v>4116.5</c:v>
                </c:pt>
                <c:pt idx="42">
                  <c:v>4200</c:v>
                </c:pt>
                <c:pt idx="43">
                  <c:v>4182</c:v>
                </c:pt>
                <c:pt idx="44">
                  <c:v>4164</c:v>
                </c:pt>
                <c:pt idx="45">
                  <c:v>4149.5</c:v>
                </c:pt>
                <c:pt idx="46">
                  <c:v>4135</c:v>
                </c:pt>
                <c:pt idx="47">
                  <c:v>4137</c:v>
                </c:pt>
                <c:pt idx="48">
                  <c:v>4139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487</c:v>
                </c:pt>
                <c:pt idx="1">
                  <c:v>482</c:v>
                </c:pt>
                <c:pt idx="2">
                  <c:v>477</c:v>
                </c:pt>
                <c:pt idx="3">
                  <c:v>477</c:v>
                </c:pt>
                <c:pt idx="4">
                  <c:v>477</c:v>
                </c:pt>
                <c:pt idx="5">
                  <c:v>477.5</c:v>
                </c:pt>
                <c:pt idx="6">
                  <c:v>478</c:v>
                </c:pt>
                <c:pt idx="7">
                  <c:v>478</c:v>
                </c:pt>
                <c:pt idx="8">
                  <c:v>478</c:v>
                </c:pt>
                <c:pt idx="9">
                  <c:v>478</c:v>
                </c:pt>
                <c:pt idx="10">
                  <c:v>478</c:v>
                </c:pt>
                <c:pt idx="11">
                  <c:v>478</c:v>
                </c:pt>
                <c:pt idx="12">
                  <c:v>478</c:v>
                </c:pt>
                <c:pt idx="13">
                  <c:v>478</c:v>
                </c:pt>
                <c:pt idx="14">
                  <c:v>478</c:v>
                </c:pt>
                <c:pt idx="15">
                  <c:v>477.5</c:v>
                </c:pt>
                <c:pt idx="16">
                  <c:v>477</c:v>
                </c:pt>
                <c:pt idx="17">
                  <c:v>477.5</c:v>
                </c:pt>
                <c:pt idx="18">
                  <c:v>478</c:v>
                </c:pt>
                <c:pt idx="19">
                  <c:v>478</c:v>
                </c:pt>
                <c:pt idx="20">
                  <c:v>478</c:v>
                </c:pt>
                <c:pt idx="21">
                  <c:v>478</c:v>
                </c:pt>
                <c:pt idx="22">
                  <c:v>478</c:v>
                </c:pt>
                <c:pt idx="23">
                  <c:v>477.5</c:v>
                </c:pt>
                <c:pt idx="24">
                  <c:v>477</c:v>
                </c:pt>
                <c:pt idx="25">
                  <c:v>477</c:v>
                </c:pt>
                <c:pt idx="26">
                  <c:v>477</c:v>
                </c:pt>
                <c:pt idx="27">
                  <c:v>477</c:v>
                </c:pt>
                <c:pt idx="28">
                  <c:v>477</c:v>
                </c:pt>
                <c:pt idx="29">
                  <c:v>477</c:v>
                </c:pt>
                <c:pt idx="30">
                  <c:v>477</c:v>
                </c:pt>
                <c:pt idx="31">
                  <c:v>477.5</c:v>
                </c:pt>
                <c:pt idx="32">
                  <c:v>478</c:v>
                </c:pt>
                <c:pt idx="33">
                  <c:v>478</c:v>
                </c:pt>
                <c:pt idx="34">
                  <c:v>478</c:v>
                </c:pt>
                <c:pt idx="35">
                  <c:v>477.5</c:v>
                </c:pt>
                <c:pt idx="36">
                  <c:v>477</c:v>
                </c:pt>
                <c:pt idx="37">
                  <c:v>477</c:v>
                </c:pt>
                <c:pt idx="38">
                  <c:v>477</c:v>
                </c:pt>
                <c:pt idx="39">
                  <c:v>477</c:v>
                </c:pt>
                <c:pt idx="40">
                  <c:v>478</c:v>
                </c:pt>
                <c:pt idx="41">
                  <c:v>478</c:v>
                </c:pt>
                <c:pt idx="42">
                  <c:v>478</c:v>
                </c:pt>
                <c:pt idx="43">
                  <c:v>477.5</c:v>
                </c:pt>
                <c:pt idx="44">
                  <c:v>477</c:v>
                </c:pt>
                <c:pt idx="45">
                  <c:v>482.5</c:v>
                </c:pt>
                <c:pt idx="46">
                  <c:v>488</c:v>
                </c:pt>
                <c:pt idx="47">
                  <c:v>487.5</c:v>
                </c:pt>
                <c:pt idx="48">
                  <c:v>487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0031058192312678"/>
                  <c:y val="-5.461716995929429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164</c:v>
                </c:pt>
                <c:pt idx="1">
                  <c:v>157</c:v>
                </c:pt>
                <c:pt idx="2">
                  <c:v>150</c:v>
                </c:pt>
                <c:pt idx="3">
                  <c:v>147</c:v>
                </c:pt>
                <c:pt idx="4">
                  <c:v>144</c:v>
                </c:pt>
                <c:pt idx="5">
                  <c:v>142</c:v>
                </c:pt>
                <c:pt idx="6">
                  <c:v>140</c:v>
                </c:pt>
                <c:pt idx="7">
                  <c:v>138</c:v>
                </c:pt>
                <c:pt idx="8">
                  <c:v>136</c:v>
                </c:pt>
                <c:pt idx="9">
                  <c:v>134</c:v>
                </c:pt>
                <c:pt idx="10">
                  <c:v>132</c:v>
                </c:pt>
                <c:pt idx="11">
                  <c:v>129</c:v>
                </c:pt>
                <c:pt idx="12">
                  <c:v>126</c:v>
                </c:pt>
                <c:pt idx="13">
                  <c:v>119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113</c:v>
                </c:pt>
                <c:pt idx="18">
                  <c:v>114</c:v>
                </c:pt>
                <c:pt idx="19">
                  <c:v>112</c:v>
                </c:pt>
                <c:pt idx="20">
                  <c:v>110</c:v>
                </c:pt>
                <c:pt idx="21">
                  <c:v>117</c:v>
                </c:pt>
                <c:pt idx="22">
                  <c:v>124</c:v>
                </c:pt>
                <c:pt idx="23">
                  <c:v>123</c:v>
                </c:pt>
                <c:pt idx="24">
                  <c:v>122</c:v>
                </c:pt>
                <c:pt idx="25">
                  <c:v>122</c:v>
                </c:pt>
                <c:pt idx="26">
                  <c:v>122</c:v>
                </c:pt>
                <c:pt idx="27">
                  <c:v>122</c:v>
                </c:pt>
                <c:pt idx="28">
                  <c:v>122</c:v>
                </c:pt>
                <c:pt idx="29">
                  <c:v>131</c:v>
                </c:pt>
                <c:pt idx="30">
                  <c:v>140</c:v>
                </c:pt>
                <c:pt idx="31">
                  <c:v>142</c:v>
                </c:pt>
                <c:pt idx="32">
                  <c:v>144</c:v>
                </c:pt>
                <c:pt idx="33">
                  <c:v>144</c:v>
                </c:pt>
                <c:pt idx="34">
                  <c:v>144</c:v>
                </c:pt>
                <c:pt idx="35">
                  <c:v>139</c:v>
                </c:pt>
                <c:pt idx="36">
                  <c:v>134</c:v>
                </c:pt>
                <c:pt idx="37">
                  <c:v>153</c:v>
                </c:pt>
                <c:pt idx="38">
                  <c:v>172</c:v>
                </c:pt>
                <c:pt idx="39">
                  <c:v>162</c:v>
                </c:pt>
                <c:pt idx="40">
                  <c:v>166</c:v>
                </c:pt>
                <c:pt idx="41">
                  <c:v>169</c:v>
                </c:pt>
                <c:pt idx="42">
                  <c:v>172</c:v>
                </c:pt>
                <c:pt idx="43">
                  <c:v>172</c:v>
                </c:pt>
                <c:pt idx="44">
                  <c:v>172</c:v>
                </c:pt>
                <c:pt idx="45">
                  <c:v>168</c:v>
                </c:pt>
                <c:pt idx="46">
                  <c:v>164</c:v>
                </c:pt>
                <c:pt idx="47">
                  <c:v>164</c:v>
                </c:pt>
                <c:pt idx="48">
                  <c:v>164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049661261675388"/>
                  <c:y val="3.1341841094430292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1765</c:v>
                </c:pt>
                <c:pt idx="1">
                  <c:v>1757.5</c:v>
                </c:pt>
                <c:pt idx="2">
                  <c:v>1750</c:v>
                </c:pt>
                <c:pt idx="3">
                  <c:v>1768</c:v>
                </c:pt>
                <c:pt idx="4">
                  <c:v>1786</c:v>
                </c:pt>
                <c:pt idx="5">
                  <c:v>1785.5</c:v>
                </c:pt>
                <c:pt idx="6">
                  <c:v>1785</c:v>
                </c:pt>
                <c:pt idx="7">
                  <c:v>1793</c:v>
                </c:pt>
                <c:pt idx="8">
                  <c:v>1801</c:v>
                </c:pt>
                <c:pt idx="9">
                  <c:v>1812.5</c:v>
                </c:pt>
                <c:pt idx="10">
                  <c:v>1824</c:v>
                </c:pt>
                <c:pt idx="11">
                  <c:v>1806</c:v>
                </c:pt>
                <c:pt idx="12">
                  <c:v>1788</c:v>
                </c:pt>
                <c:pt idx="13">
                  <c:v>1763</c:v>
                </c:pt>
                <c:pt idx="14">
                  <c:v>1738</c:v>
                </c:pt>
                <c:pt idx="15">
                  <c:v>1731</c:v>
                </c:pt>
                <c:pt idx="16">
                  <c:v>1724</c:v>
                </c:pt>
                <c:pt idx="17">
                  <c:v>1750.5</c:v>
                </c:pt>
                <c:pt idx="18">
                  <c:v>1777</c:v>
                </c:pt>
                <c:pt idx="19">
                  <c:v>1756</c:v>
                </c:pt>
                <c:pt idx="20">
                  <c:v>1735</c:v>
                </c:pt>
                <c:pt idx="21">
                  <c:v>1722.5</c:v>
                </c:pt>
                <c:pt idx="22">
                  <c:v>1710</c:v>
                </c:pt>
                <c:pt idx="23">
                  <c:v>1719</c:v>
                </c:pt>
                <c:pt idx="24">
                  <c:v>1728</c:v>
                </c:pt>
                <c:pt idx="25">
                  <c:v>1745</c:v>
                </c:pt>
                <c:pt idx="26">
                  <c:v>1762</c:v>
                </c:pt>
                <c:pt idx="27">
                  <c:v>1762</c:v>
                </c:pt>
                <c:pt idx="28">
                  <c:v>1762</c:v>
                </c:pt>
                <c:pt idx="29">
                  <c:v>1775</c:v>
                </c:pt>
                <c:pt idx="30">
                  <c:v>1788</c:v>
                </c:pt>
                <c:pt idx="31">
                  <c:v>1763</c:v>
                </c:pt>
                <c:pt idx="32">
                  <c:v>1738</c:v>
                </c:pt>
                <c:pt idx="33">
                  <c:v>1674</c:v>
                </c:pt>
                <c:pt idx="34">
                  <c:v>1610</c:v>
                </c:pt>
                <c:pt idx="35">
                  <c:v>1626.5</c:v>
                </c:pt>
                <c:pt idx="36">
                  <c:v>1643</c:v>
                </c:pt>
                <c:pt idx="37">
                  <c:v>1700.5</c:v>
                </c:pt>
                <c:pt idx="38">
                  <c:v>1758</c:v>
                </c:pt>
                <c:pt idx="39">
                  <c:v>1787</c:v>
                </c:pt>
                <c:pt idx="40">
                  <c:v>1781</c:v>
                </c:pt>
                <c:pt idx="41">
                  <c:v>1783.5</c:v>
                </c:pt>
                <c:pt idx="42">
                  <c:v>1786</c:v>
                </c:pt>
                <c:pt idx="43">
                  <c:v>1784.5</c:v>
                </c:pt>
                <c:pt idx="44">
                  <c:v>1783</c:v>
                </c:pt>
                <c:pt idx="45">
                  <c:v>1801</c:v>
                </c:pt>
                <c:pt idx="46">
                  <c:v>1819</c:v>
                </c:pt>
                <c:pt idx="47">
                  <c:v>1792</c:v>
                </c:pt>
                <c:pt idx="48">
                  <c:v>1765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340540595782629"/>
                  <c:y val="-7.42508785188087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2469</c:v>
                </c:pt>
                <c:pt idx="1">
                  <c:v>2219</c:v>
                </c:pt>
                <c:pt idx="2">
                  <c:v>1969</c:v>
                </c:pt>
                <c:pt idx="3">
                  <c:v>1816.5</c:v>
                </c:pt>
                <c:pt idx="4">
                  <c:v>1664</c:v>
                </c:pt>
                <c:pt idx="5">
                  <c:v>1592.5</c:v>
                </c:pt>
                <c:pt idx="6">
                  <c:v>1521</c:v>
                </c:pt>
                <c:pt idx="7">
                  <c:v>1496</c:v>
                </c:pt>
                <c:pt idx="8">
                  <c:v>1471</c:v>
                </c:pt>
                <c:pt idx="9">
                  <c:v>1420.5</c:v>
                </c:pt>
                <c:pt idx="10">
                  <c:v>1370</c:v>
                </c:pt>
                <c:pt idx="11">
                  <c:v>1222</c:v>
                </c:pt>
                <c:pt idx="12">
                  <c:v>1074</c:v>
                </c:pt>
                <c:pt idx="13">
                  <c:v>1037</c:v>
                </c:pt>
                <c:pt idx="14">
                  <c:v>1000</c:v>
                </c:pt>
                <c:pt idx="15">
                  <c:v>1004</c:v>
                </c:pt>
                <c:pt idx="16">
                  <c:v>1008</c:v>
                </c:pt>
                <c:pt idx="17">
                  <c:v>1156</c:v>
                </c:pt>
                <c:pt idx="18">
                  <c:v>1304</c:v>
                </c:pt>
                <c:pt idx="19">
                  <c:v>1455</c:v>
                </c:pt>
                <c:pt idx="20">
                  <c:v>1606</c:v>
                </c:pt>
                <c:pt idx="21">
                  <c:v>1691</c:v>
                </c:pt>
                <c:pt idx="22">
                  <c:v>1776</c:v>
                </c:pt>
                <c:pt idx="23">
                  <c:v>1785.5</c:v>
                </c:pt>
                <c:pt idx="24">
                  <c:v>1795</c:v>
                </c:pt>
                <c:pt idx="25">
                  <c:v>1804</c:v>
                </c:pt>
                <c:pt idx="26">
                  <c:v>1813</c:v>
                </c:pt>
                <c:pt idx="27">
                  <c:v>1813</c:v>
                </c:pt>
                <c:pt idx="28">
                  <c:v>1813</c:v>
                </c:pt>
                <c:pt idx="29">
                  <c:v>1987.5</c:v>
                </c:pt>
                <c:pt idx="30">
                  <c:v>2162</c:v>
                </c:pt>
                <c:pt idx="31">
                  <c:v>2003.5</c:v>
                </c:pt>
                <c:pt idx="32">
                  <c:v>1845</c:v>
                </c:pt>
                <c:pt idx="33">
                  <c:v>1884.5</c:v>
                </c:pt>
                <c:pt idx="34">
                  <c:v>1924</c:v>
                </c:pt>
                <c:pt idx="35">
                  <c:v>1909.5</c:v>
                </c:pt>
                <c:pt idx="36">
                  <c:v>1895</c:v>
                </c:pt>
                <c:pt idx="37">
                  <c:v>2240</c:v>
                </c:pt>
                <c:pt idx="38">
                  <c:v>2585</c:v>
                </c:pt>
                <c:pt idx="39">
                  <c:v>2863</c:v>
                </c:pt>
                <c:pt idx="40">
                  <c:v>2777</c:v>
                </c:pt>
                <c:pt idx="41">
                  <c:v>2774</c:v>
                </c:pt>
                <c:pt idx="42">
                  <c:v>2771</c:v>
                </c:pt>
                <c:pt idx="43">
                  <c:v>2709.5</c:v>
                </c:pt>
                <c:pt idx="44">
                  <c:v>2648</c:v>
                </c:pt>
                <c:pt idx="45">
                  <c:v>2632</c:v>
                </c:pt>
                <c:pt idx="46">
                  <c:v>2616</c:v>
                </c:pt>
                <c:pt idx="47">
                  <c:v>2542.5</c:v>
                </c:pt>
                <c:pt idx="48">
                  <c:v>2469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141</c:v>
                </c:pt>
                <c:pt idx="30">
                  <c:v>142</c:v>
                </c:pt>
                <c:pt idx="31">
                  <c:v>142</c:v>
                </c:pt>
                <c:pt idx="32">
                  <c:v>142</c:v>
                </c:pt>
                <c:pt idx="33">
                  <c:v>141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140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1195</c:v>
                </c:pt>
                <c:pt idx="1">
                  <c:v>1185.5</c:v>
                </c:pt>
                <c:pt idx="2">
                  <c:v>1176</c:v>
                </c:pt>
                <c:pt idx="3">
                  <c:v>1128</c:v>
                </c:pt>
                <c:pt idx="4">
                  <c:v>1080</c:v>
                </c:pt>
                <c:pt idx="5">
                  <c:v>1034</c:v>
                </c:pt>
                <c:pt idx="6">
                  <c:v>988</c:v>
                </c:pt>
                <c:pt idx="7">
                  <c:v>927</c:v>
                </c:pt>
                <c:pt idx="8">
                  <c:v>866</c:v>
                </c:pt>
                <c:pt idx="9">
                  <c:v>788</c:v>
                </c:pt>
                <c:pt idx="10">
                  <c:v>710</c:v>
                </c:pt>
                <c:pt idx="11">
                  <c:v>646.5</c:v>
                </c:pt>
                <c:pt idx="12">
                  <c:v>583</c:v>
                </c:pt>
                <c:pt idx="13">
                  <c:v>582</c:v>
                </c:pt>
                <c:pt idx="14">
                  <c:v>581</c:v>
                </c:pt>
                <c:pt idx="15">
                  <c:v>582</c:v>
                </c:pt>
                <c:pt idx="16">
                  <c:v>583</c:v>
                </c:pt>
                <c:pt idx="17">
                  <c:v>622</c:v>
                </c:pt>
                <c:pt idx="18">
                  <c:v>661</c:v>
                </c:pt>
                <c:pt idx="19">
                  <c:v>650</c:v>
                </c:pt>
                <c:pt idx="20">
                  <c:v>639</c:v>
                </c:pt>
                <c:pt idx="21">
                  <c:v>643.5</c:v>
                </c:pt>
                <c:pt idx="22">
                  <c:v>648</c:v>
                </c:pt>
                <c:pt idx="23">
                  <c:v>647.5</c:v>
                </c:pt>
                <c:pt idx="24">
                  <c:v>647</c:v>
                </c:pt>
                <c:pt idx="25">
                  <c:v>670</c:v>
                </c:pt>
                <c:pt idx="26">
                  <c:v>693</c:v>
                </c:pt>
                <c:pt idx="27">
                  <c:v>693</c:v>
                </c:pt>
                <c:pt idx="28">
                  <c:v>693</c:v>
                </c:pt>
                <c:pt idx="29">
                  <c:v>724</c:v>
                </c:pt>
                <c:pt idx="30">
                  <c:v>755</c:v>
                </c:pt>
                <c:pt idx="31">
                  <c:v>749.5</c:v>
                </c:pt>
                <c:pt idx="32">
                  <c:v>744</c:v>
                </c:pt>
                <c:pt idx="33">
                  <c:v>746.5</c:v>
                </c:pt>
                <c:pt idx="34">
                  <c:v>749</c:v>
                </c:pt>
                <c:pt idx="35">
                  <c:v>748</c:v>
                </c:pt>
                <c:pt idx="36">
                  <c:v>747</c:v>
                </c:pt>
                <c:pt idx="37">
                  <c:v>1010.5</c:v>
                </c:pt>
                <c:pt idx="38">
                  <c:v>1274</c:v>
                </c:pt>
                <c:pt idx="39">
                  <c:v>1347</c:v>
                </c:pt>
                <c:pt idx="40">
                  <c:v>1325</c:v>
                </c:pt>
                <c:pt idx="41">
                  <c:v>1320</c:v>
                </c:pt>
                <c:pt idx="42">
                  <c:v>1315</c:v>
                </c:pt>
                <c:pt idx="43">
                  <c:v>1291</c:v>
                </c:pt>
                <c:pt idx="44">
                  <c:v>1267</c:v>
                </c:pt>
                <c:pt idx="45">
                  <c:v>1257.5</c:v>
                </c:pt>
                <c:pt idx="46">
                  <c:v>1248</c:v>
                </c:pt>
                <c:pt idx="47">
                  <c:v>1221.5</c:v>
                </c:pt>
                <c:pt idx="48">
                  <c:v>1195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Lit>
              <c:ptCount val="0"/>
            </c:numLit>
          </c:val>
        </c:ser>
        <c:axId val="158389376"/>
        <c:axId val="158391296"/>
      </c:areaChart>
      <c:catAx>
        <c:axId val="15838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58391296"/>
        <c:crosses val="autoZero"/>
        <c:auto val="1"/>
        <c:lblAlgn val="ctr"/>
        <c:lblOffset val="100"/>
        <c:tickLblSkip val="4"/>
        <c:tickMarkSkip val="4"/>
      </c:catAx>
      <c:valAx>
        <c:axId val="158391296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960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38937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217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440</c:v>
                </c:pt>
                <c:pt idx="1">
                  <c:v>450</c:v>
                </c:pt>
                <c:pt idx="2" formatCode="General">
                  <c:v>460</c:v>
                </c:pt>
                <c:pt idx="3">
                  <c:v>450</c:v>
                </c:pt>
                <c:pt idx="4" formatCode="General">
                  <c:v>440</c:v>
                </c:pt>
                <c:pt idx="5">
                  <c:v>460</c:v>
                </c:pt>
                <c:pt idx="6" formatCode="General">
                  <c:v>480</c:v>
                </c:pt>
                <c:pt idx="7">
                  <c:v>480</c:v>
                </c:pt>
                <c:pt idx="8" formatCode="General">
                  <c:v>480</c:v>
                </c:pt>
                <c:pt idx="9">
                  <c:v>510</c:v>
                </c:pt>
                <c:pt idx="10" formatCode="General">
                  <c:v>540</c:v>
                </c:pt>
                <c:pt idx="11">
                  <c:v>550</c:v>
                </c:pt>
                <c:pt idx="12" formatCode="General">
                  <c:v>560</c:v>
                </c:pt>
                <c:pt idx="13">
                  <c:v>570</c:v>
                </c:pt>
                <c:pt idx="14" formatCode="General">
                  <c:v>580</c:v>
                </c:pt>
                <c:pt idx="15">
                  <c:v>490</c:v>
                </c:pt>
                <c:pt idx="16" formatCode="General">
                  <c:v>400</c:v>
                </c:pt>
                <c:pt idx="17">
                  <c:v>350</c:v>
                </c:pt>
                <c:pt idx="18" formatCode="General">
                  <c:v>300</c:v>
                </c:pt>
                <c:pt idx="19">
                  <c:v>280</c:v>
                </c:pt>
                <c:pt idx="20" formatCode="General">
                  <c:v>260</c:v>
                </c:pt>
                <c:pt idx="21">
                  <c:v>280</c:v>
                </c:pt>
                <c:pt idx="22" formatCode="General">
                  <c:v>300</c:v>
                </c:pt>
                <c:pt idx="23">
                  <c:v>340</c:v>
                </c:pt>
                <c:pt idx="24" formatCode="General">
                  <c:v>380</c:v>
                </c:pt>
                <c:pt idx="25">
                  <c:v>360</c:v>
                </c:pt>
                <c:pt idx="26" formatCode="General">
                  <c:v>340</c:v>
                </c:pt>
                <c:pt idx="27">
                  <c:v>370</c:v>
                </c:pt>
                <c:pt idx="28" formatCode="General">
                  <c:v>400</c:v>
                </c:pt>
                <c:pt idx="29">
                  <c:v>410</c:v>
                </c:pt>
                <c:pt idx="30" formatCode="General">
                  <c:v>420</c:v>
                </c:pt>
                <c:pt idx="31">
                  <c:v>330</c:v>
                </c:pt>
                <c:pt idx="32" formatCode="General">
                  <c:v>240</c:v>
                </c:pt>
                <c:pt idx="33">
                  <c:v>220</c:v>
                </c:pt>
                <c:pt idx="34" formatCode="General">
                  <c:v>200</c:v>
                </c:pt>
                <c:pt idx="35">
                  <c:v>220</c:v>
                </c:pt>
                <c:pt idx="36" formatCode="General">
                  <c:v>240</c:v>
                </c:pt>
                <c:pt idx="37">
                  <c:v>310</c:v>
                </c:pt>
                <c:pt idx="38" formatCode="General">
                  <c:v>380</c:v>
                </c:pt>
                <c:pt idx="39">
                  <c:v>400</c:v>
                </c:pt>
                <c:pt idx="40" formatCode="General">
                  <c:v>400</c:v>
                </c:pt>
                <c:pt idx="41">
                  <c:v>410</c:v>
                </c:pt>
                <c:pt idx="42" formatCode="General">
                  <c:v>420</c:v>
                </c:pt>
                <c:pt idx="43">
                  <c:v>430</c:v>
                </c:pt>
                <c:pt idx="44" formatCode="General">
                  <c:v>440</c:v>
                </c:pt>
                <c:pt idx="45">
                  <c:v>420</c:v>
                </c:pt>
                <c:pt idx="46" formatCode="General">
                  <c:v>400</c:v>
                </c:pt>
                <c:pt idx="47">
                  <c:v>420</c:v>
                </c:pt>
                <c:pt idx="48" formatCode="General">
                  <c:v>440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7572</c:v>
                </c:pt>
                <c:pt idx="1">
                  <c:v>7355.5</c:v>
                </c:pt>
                <c:pt idx="2" formatCode="0">
                  <c:v>7139</c:v>
                </c:pt>
                <c:pt idx="3">
                  <c:v>6996.5</c:v>
                </c:pt>
                <c:pt idx="4" formatCode="0">
                  <c:v>6854</c:v>
                </c:pt>
                <c:pt idx="5">
                  <c:v>6789</c:v>
                </c:pt>
                <c:pt idx="6" formatCode="0">
                  <c:v>6724</c:v>
                </c:pt>
                <c:pt idx="7">
                  <c:v>6686.5</c:v>
                </c:pt>
                <c:pt idx="8" formatCode="0">
                  <c:v>6649</c:v>
                </c:pt>
                <c:pt idx="9">
                  <c:v>6635</c:v>
                </c:pt>
                <c:pt idx="10" formatCode="0">
                  <c:v>6621</c:v>
                </c:pt>
                <c:pt idx="11">
                  <c:v>6409.55</c:v>
                </c:pt>
                <c:pt idx="12" formatCode="0">
                  <c:v>6198.1</c:v>
                </c:pt>
                <c:pt idx="13">
                  <c:v>6206.25</c:v>
                </c:pt>
                <c:pt idx="14" formatCode="0">
                  <c:v>6214.4</c:v>
                </c:pt>
                <c:pt idx="15">
                  <c:v>6197.4</c:v>
                </c:pt>
                <c:pt idx="16" formatCode="0">
                  <c:v>6180.4</c:v>
                </c:pt>
                <c:pt idx="17">
                  <c:v>6356</c:v>
                </c:pt>
                <c:pt idx="18" formatCode="0">
                  <c:v>6531.6</c:v>
                </c:pt>
                <c:pt idx="19">
                  <c:v>6543.4</c:v>
                </c:pt>
                <c:pt idx="20" formatCode="0">
                  <c:v>6555.2</c:v>
                </c:pt>
                <c:pt idx="21">
                  <c:v>6615.0499999999993</c:v>
                </c:pt>
                <c:pt idx="22" formatCode="0">
                  <c:v>6674.9</c:v>
                </c:pt>
                <c:pt idx="23">
                  <c:v>6689.6</c:v>
                </c:pt>
                <c:pt idx="24" formatCode="0">
                  <c:v>6704.3</c:v>
                </c:pt>
                <c:pt idx="25">
                  <c:v>6740.75</c:v>
                </c:pt>
                <c:pt idx="26" formatCode="0">
                  <c:v>6777.2</c:v>
                </c:pt>
                <c:pt idx="27">
                  <c:v>6804.6</c:v>
                </c:pt>
                <c:pt idx="28" formatCode="0">
                  <c:v>6832</c:v>
                </c:pt>
                <c:pt idx="29">
                  <c:v>7055</c:v>
                </c:pt>
                <c:pt idx="30" formatCode="0">
                  <c:v>7278</c:v>
                </c:pt>
                <c:pt idx="31">
                  <c:v>7002.35</c:v>
                </c:pt>
                <c:pt idx="32" formatCode="0">
                  <c:v>6726.7</c:v>
                </c:pt>
                <c:pt idx="33">
                  <c:v>6688.1</c:v>
                </c:pt>
                <c:pt idx="34" formatCode="0">
                  <c:v>6649.5</c:v>
                </c:pt>
                <c:pt idx="35">
                  <c:v>6556.3</c:v>
                </c:pt>
                <c:pt idx="36" formatCode="0">
                  <c:v>6463.1</c:v>
                </c:pt>
                <c:pt idx="37" formatCode="0">
                  <c:v>6976.05</c:v>
                </c:pt>
                <c:pt idx="38" formatCode="0">
                  <c:v>7489</c:v>
                </c:pt>
                <c:pt idx="39" formatCode="0">
                  <c:v>7856</c:v>
                </c:pt>
                <c:pt idx="40" formatCode="0">
                  <c:v>7746</c:v>
                </c:pt>
                <c:pt idx="41">
                  <c:v>7828.5</c:v>
                </c:pt>
                <c:pt idx="42" formatCode="0">
                  <c:v>7911</c:v>
                </c:pt>
                <c:pt idx="43">
                  <c:v>7813.5</c:v>
                </c:pt>
                <c:pt idx="44" formatCode="0">
                  <c:v>7716</c:v>
                </c:pt>
                <c:pt idx="45">
                  <c:v>7695.5</c:v>
                </c:pt>
                <c:pt idx="46" formatCode="0">
                  <c:v>7675</c:v>
                </c:pt>
                <c:pt idx="47">
                  <c:v>7623.5</c:v>
                </c:pt>
                <c:pt idx="48" formatCode="0">
                  <c:v>7572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2787</c:v>
                </c:pt>
                <c:pt idx="1">
                  <c:v>2714</c:v>
                </c:pt>
                <c:pt idx="2" formatCode="0">
                  <c:v>2641</c:v>
                </c:pt>
                <c:pt idx="3">
                  <c:v>2598</c:v>
                </c:pt>
                <c:pt idx="4" formatCode="0">
                  <c:v>2555</c:v>
                </c:pt>
                <c:pt idx="5">
                  <c:v>2506</c:v>
                </c:pt>
                <c:pt idx="6" formatCode="0">
                  <c:v>2457</c:v>
                </c:pt>
                <c:pt idx="7">
                  <c:v>2416.5</c:v>
                </c:pt>
                <c:pt idx="8" formatCode="0">
                  <c:v>2376</c:v>
                </c:pt>
                <c:pt idx="9">
                  <c:v>2307.5</c:v>
                </c:pt>
                <c:pt idx="10" formatCode="0">
                  <c:v>2239</c:v>
                </c:pt>
                <c:pt idx="11">
                  <c:v>2129.5</c:v>
                </c:pt>
                <c:pt idx="12" formatCode="0">
                  <c:v>2020</c:v>
                </c:pt>
                <c:pt idx="13">
                  <c:v>1970</c:v>
                </c:pt>
                <c:pt idx="14" formatCode="0">
                  <c:v>1920</c:v>
                </c:pt>
                <c:pt idx="15">
                  <c:v>1934.5</c:v>
                </c:pt>
                <c:pt idx="16" formatCode="0">
                  <c:v>1949</c:v>
                </c:pt>
                <c:pt idx="17">
                  <c:v>2026</c:v>
                </c:pt>
                <c:pt idx="18" formatCode="0">
                  <c:v>2103</c:v>
                </c:pt>
                <c:pt idx="19">
                  <c:v>2113</c:v>
                </c:pt>
                <c:pt idx="20" formatCode="0">
                  <c:v>2123</c:v>
                </c:pt>
                <c:pt idx="21">
                  <c:v>2107.5</c:v>
                </c:pt>
                <c:pt idx="22" formatCode="0">
                  <c:v>2092</c:v>
                </c:pt>
                <c:pt idx="23">
                  <c:v>2109.5</c:v>
                </c:pt>
                <c:pt idx="24" formatCode="0">
                  <c:v>2127</c:v>
                </c:pt>
                <c:pt idx="25">
                  <c:v>2165</c:v>
                </c:pt>
                <c:pt idx="26" formatCode="0">
                  <c:v>2203</c:v>
                </c:pt>
                <c:pt idx="27">
                  <c:v>2196.5</c:v>
                </c:pt>
                <c:pt idx="28" formatCode="0">
                  <c:v>2190</c:v>
                </c:pt>
                <c:pt idx="29">
                  <c:v>2191</c:v>
                </c:pt>
                <c:pt idx="30" formatCode="0">
                  <c:v>2192</c:v>
                </c:pt>
                <c:pt idx="31">
                  <c:v>2252.5</c:v>
                </c:pt>
                <c:pt idx="32" formatCode="0">
                  <c:v>2313</c:v>
                </c:pt>
                <c:pt idx="33">
                  <c:v>2274</c:v>
                </c:pt>
                <c:pt idx="34" formatCode="0">
                  <c:v>2235</c:v>
                </c:pt>
                <c:pt idx="35">
                  <c:v>2213</c:v>
                </c:pt>
                <c:pt idx="36" formatCode="0">
                  <c:v>2191</c:v>
                </c:pt>
                <c:pt idx="37" formatCode="0">
                  <c:v>2488</c:v>
                </c:pt>
                <c:pt idx="38" formatCode="0">
                  <c:v>2785</c:v>
                </c:pt>
                <c:pt idx="39" formatCode="0">
                  <c:v>2953</c:v>
                </c:pt>
                <c:pt idx="40" formatCode="0">
                  <c:v>2954</c:v>
                </c:pt>
                <c:pt idx="41">
                  <c:v>2952.5</c:v>
                </c:pt>
                <c:pt idx="42" formatCode="0">
                  <c:v>2951</c:v>
                </c:pt>
                <c:pt idx="43">
                  <c:v>2943</c:v>
                </c:pt>
                <c:pt idx="44" formatCode="0">
                  <c:v>2935</c:v>
                </c:pt>
                <c:pt idx="45">
                  <c:v>2935</c:v>
                </c:pt>
                <c:pt idx="46" formatCode="0">
                  <c:v>2935</c:v>
                </c:pt>
                <c:pt idx="47">
                  <c:v>2861</c:v>
                </c:pt>
                <c:pt idx="48" formatCode="0">
                  <c:v>2787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10359</c:v>
                </c:pt>
                <c:pt idx="1">
                  <c:v>10069.5</c:v>
                </c:pt>
                <c:pt idx="2">
                  <c:v>9780</c:v>
                </c:pt>
                <c:pt idx="3">
                  <c:v>9594.5</c:v>
                </c:pt>
                <c:pt idx="4">
                  <c:v>9409</c:v>
                </c:pt>
                <c:pt idx="5">
                  <c:v>9295</c:v>
                </c:pt>
                <c:pt idx="6">
                  <c:v>9181</c:v>
                </c:pt>
                <c:pt idx="7">
                  <c:v>9103</c:v>
                </c:pt>
                <c:pt idx="8">
                  <c:v>9025</c:v>
                </c:pt>
                <c:pt idx="9">
                  <c:v>8942.5</c:v>
                </c:pt>
                <c:pt idx="10">
                  <c:v>8860</c:v>
                </c:pt>
                <c:pt idx="11">
                  <c:v>8539.0499999999993</c:v>
                </c:pt>
                <c:pt idx="12">
                  <c:v>8218.1</c:v>
                </c:pt>
                <c:pt idx="13">
                  <c:v>8176.25</c:v>
                </c:pt>
                <c:pt idx="14">
                  <c:v>8134.4</c:v>
                </c:pt>
                <c:pt idx="15">
                  <c:v>8131.9</c:v>
                </c:pt>
                <c:pt idx="16">
                  <c:v>8129.4</c:v>
                </c:pt>
                <c:pt idx="17">
                  <c:v>8382</c:v>
                </c:pt>
                <c:pt idx="18">
                  <c:v>8634.6</c:v>
                </c:pt>
                <c:pt idx="19">
                  <c:v>8656.4</c:v>
                </c:pt>
                <c:pt idx="20">
                  <c:v>8678.2000000000007</c:v>
                </c:pt>
                <c:pt idx="21">
                  <c:v>8722.5499999999993</c:v>
                </c:pt>
                <c:pt idx="22">
                  <c:v>8766.9</c:v>
                </c:pt>
                <c:pt idx="23">
                  <c:v>8799.1</c:v>
                </c:pt>
                <c:pt idx="24">
                  <c:v>8831.2999999999993</c:v>
                </c:pt>
                <c:pt idx="25">
                  <c:v>8905.75</c:v>
                </c:pt>
                <c:pt idx="26">
                  <c:v>8980.2000000000007</c:v>
                </c:pt>
                <c:pt idx="27">
                  <c:v>9001.1</c:v>
                </c:pt>
                <c:pt idx="28">
                  <c:v>9022</c:v>
                </c:pt>
                <c:pt idx="29">
                  <c:v>9246</c:v>
                </c:pt>
                <c:pt idx="30">
                  <c:v>9470</c:v>
                </c:pt>
                <c:pt idx="31">
                  <c:v>9254.85</c:v>
                </c:pt>
                <c:pt idx="32">
                  <c:v>9039.7000000000007</c:v>
                </c:pt>
                <c:pt idx="33">
                  <c:v>8962.1</c:v>
                </c:pt>
                <c:pt idx="34">
                  <c:v>8884.5</c:v>
                </c:pt>
                <c:pt idx="35">
                  <c:v>8769.2999999999993</c:v>
                </c:pt>
                <c:pt idx="36">
                  <c:v>8654.1</c:v>
                </c:pt>
                <c:pt idx="37">
                  <c:v>9464.0499999999993</c:v>
                </c:pt>
                <c:pt idx="38">
                  <c:v>10274</c:v>
                </c:pt>
                <c:pt idx="39">
                  <c:v>10809</c:v>
                </c:pt>
                <c:pt idx="40">
                  <c:v>10700</c:v>
                </c:pt>
                <c:pt idx="41">
                  <c:v>10781</c:v>
                </c:pt>
                <c:pt idx="42">
                  <c:v>10862</c:v>
                </c:pt>
                <c:pt idx="43">
                  <c:v>10756.5</c:v>
                </c:pt>
                <c:pt idx="44">
                  <c:v>10651</c:v>
                </c:pt>
                <c:pt idx="45">
                  <c:v>10630.5</c:v>
                </c:pt>
                <c:pt idx="46">
                  <c:v>10610</c:v>
                </c:pt>
                <c:pt idx="47">
                  <c:v>10484.5</c:v>
                </c:pt>
                <c:pt idx="48">
                  <c:v>10359</c:v>
                </c:pt>
              </c:numCache>
            </c:numRef>
          </c:val>
        </c:ser>
        <c:marker val="1"/>
        <c:axId val="160171904"/>
        <c:axId val="199806336"/>
      </c:lineChart>
      <c:catAx>
        <c:axId val="16017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99806336"/>
        <c:crossesAt val="0"/>
        <c:lblAlgn val="ctr"/>
        <c:lblOffset val="100"/>
        <c:tickLblSkip val="4"/>
        <c:tickMarkSkip val="4"/>
      </c:catAx>
      <c:valAx>
        <c:axId val="199806336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6017190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694532</xdr:colOff>
      <xdr:row>0</xdr:row>
      <xdr:rowOff>0</xdr:rowOff>
    </xdr:from>
    <xdr:to>
      <xdr:col>3</xdr:col>
      <xdr:colOff>783829</xdr:colOff>
      <xdr:row>1</xdr:row>
      <xdr:rowOff>367508</xdr:rowOff>
    </xdr:to>
    <xdr:pic>
      <xdr:nvPicPr>
        <xdr:cNvPr id="2" name="Picture 1" descr="C:\Users\NLDC\Desktop\download.jpg"/>
        <xdr:cNvPicPr/>
      </xdr:nvPicPr>
      <xdr:blipFill>
        <a:blip xmlns:r="http://schemas.openxmlformats.org/officeDocument/2006/relationships" r:embed="rId1" cstate="print">
          <a:lum bright="10000"/>
        </a:blip>
        <a:srcRect r="1183" b="17045"/>
        <a:stretch>
          <a:fillRect/>
        </a:stretch>
      </xdr:blipFill>
      <xdr:spPr bwMode="auto">
        <a:xfrm>
          <a:off x="1218407" y="0"/>
          <a:ext cx="908447" cy="77708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chemeClr val="bg1"/>
          </a:solidFill>
          <a:miter lim="8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7945100" y="749617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73605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6556642" y="937811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3544550" y="442912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205359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11359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20316825" y="119062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4710172" y="54542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4541375" y="8046500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343315</xdr:colOff>
      <xdr:row>10</xdr:row>
      <xdr:rowOff>133976</xdr:rowOff>
    </xdr:from>
    <xdr:ext cx="429247" cy="264555"/>
    <xdr:sp macro="" textlink="">
      <xdr:nvSpPr>
        <xdr:cNvPr id="12" name="TextBox 11"/>
        <xdr:cNvSpPr txBox="1"/>
      </xdr:nvSpPr>
      <xdr:spPr>
        <a:xfrm>
          <a:off x="15616810" y="235298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7237968" y="2705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16751</xdr:colOff>
      <xdr:row>32</xdr:row>
      <xdr:rowOff>18844</xdr:rowOff>
    </xdr:from>
    <xdr:ext cx="911225" cy="311496"/>
    <xdr:sp macro="" textlink="">
      <xdr:nvSpPr>
        <xdr:cNvPr id="14" name="TextBox 13"/>
        <xdr:cNvSpPr txBox="1"/>
      </xdr:nvSpPr>
      <xdr:spPr>
        <a:xfrm>
          <a:off x="12418092" y="6483284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2801600" y="372427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7706976" y="508635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6554450" y="239831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8935700" y="92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184226</xdr:colOff>
      <xdr:row>13</xdr:row>
      <xdr:rowOff>83737</xdr:rowOff>
    </xdr:from>
    <xdr:ext cx="610745" cy="264560"/>
    <xdr:sp macro="" textlink="">
      <xdr:nvSpPr>
        <xdr:cNvPr id="20" name="TextBox 19"/>
        <xdr:cNvSpPr txBox="1"/>
      </xdr:nvSpPr>
      <xdr:spPr>
        <a:xfrm>
          <a:off x="15457721" y="288890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43965</xdr:colOff>
      <xdr:row>6</xdr:row>
      <xdr:rowOff>27214</xdr:rowOff>
    </xdr:from>
    <xdr:to>
      <xdr:col>20</xdr:col>
      <xdr:colOff>217322</xdr:colOff>
      <xdr:row>10</xdr:row>
      <xdr:rowOff>183640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817284" y="1408862"/>
          <a:ext cx="2878038" cy="993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40F72271-D7A6-4088-ABC4-D6CC7E246BAD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249.500 MKWHr 
Energy Not Served   0.000 MKWHr 
Energy Requirement     249.500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386715</xdr:colOff>
      <xdr:row>7</xdr:row>
      <xdr:rowOff>154305</xdr:rowOff>
    </xdr:from>
    <xdr:to>
      <xdr:col>16</xdr:col>
      <xdr:colOff>474344</xdr:colOff>
      <xdr:row>8</xdr:row>
      <xdr:rowOff>163831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1039475" y="17697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CF192C34-7A9C-4B70-92B8-AE098F1FDC7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10862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510540</xdr:colOff>
      <xdr:row>11</xdr:row>
      <xdr:rowOff>146686</xdr:rowOff>
    </xdr:from>
    <xdr:to>
      <xdr:col>13</xdr:col>
      <xdr:colOff>196214</xdr:colOff>
      <xdr:row>13</xdr:row>
      <xdr:rowOff>13336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907780" y="2508886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C34C113F-2342-4354-9C2E-4B003882D26A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8831.3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Documents%20and%20Settings\Administrator\My%20Documents\Downloads\Logshee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.xml"/><Relationship Id="rId13" Type="http://schemas.openxmlformats.org/officeDocument/2006/relationships/control" Target="../activeX/activeX6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6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ntrol" Target="../activeX/activeX4.xml"/><Relationship Id="rId5" Type="http://schemas.openxmlformats.org/officeDocument/2006/relationships/printerSettings" Target="../printerSettings/printerSettings5.bin"/><Relationship Id="rId15" Type="http://schemas.openxmlformats.org/officeDocument/2006/relationships/control" Target="../activeX/activeX8.xml"/><Relationship Id="rId10" Type="http://schemas.openxmlformats.org/officeDocument/2006/relationships/control" Target="../activeX/activeX3.xml"/><Relationship Id="rId4" Type="http://schemas.openxmlformats.org/officeDocument/2006/relationships/printerSettings" Target="../printerSettings/printerSettings4.bin"/><Relationship Id="rId9" Type="http://schemas.openxmlformats.org/officeDocument/2006/relationships/control" Target="../activeX/activeX2.xml"/><Relationship Id="rId14" Type="http://schemas.openxmlformats.org/officeDocument/2006/relationships/control" Target="../activeX/activeX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printerSettings" Target="../printerSettings/printerSettings51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printerSettings" Target="../printerSettings/printerSettings6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Relationship Id="rId9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3" Type="http://schemas.openxmlformats.org/officeDocument/2006/relationships/printerSettings" Target="../printerSettings/printerSettings87.bin"/><Relationship Id="rId7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10" Type="http://schemas.openxmlformats.org/officeDocument/2006/relationships/comments" Target="../comments5.xml"/><Relationship Id="rId4" Type="http://schemas.openxmlformats.org/officeDocument/2006/relationships/printerSettings" Target="../printerSettings/printerSettings88.bin"/><Relationship Id="rId9" Type="http://schemas.openxmlformats.org/officeDocument/2006/relationships/control" Target="../activeX/activeX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6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6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6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8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IK201"/>
  <sheetViews>
    <sheetView topLeftCell="A3" zoomScale="61" zoomScaleNormal="80" workbookViewId="0">
      <pane xSplit="1" ySplit="3" topLeftCell="B30" activePane="bottomRight" state="frozen"/>
      <selection activeCell="A3" sqref="A3"/>
      <selection pane="topRight" activeCell="B3" sqref="B3"/>
      <selection pane="bottomLeft" activeCell="A6" sqref="A6"/>
      <selection pane="bottomRight" activeCell="C15" sqref="C15"/>
    </sheetView>
  </sheetViews>
  <sheetFormatPr defaultColWidth="8.88671875" defaultRowHeight="32.4"/>
  <cols>
    <col min="1" max="1" width="21.109375" style="3" customWidth="1"/>
    <col min="2" max="2" width="25.6640625" style="3" bestFit="1" customWidth="1"/>
    <col min="3" max="3" width="24.109375" style="3" customWidth="1"/>
    <col min="4" max="4" width="22" style="3" customWidth="1"/>
    <col min="5" max="5" width="20.88671875" style="3" customWidth="1"/>
    <col min="6" max="6" width="21.33203125" style="3" bestFit="1" customWidth="1"/>
    <col min="7" max="7" width="20.44140625" style="3" customWidth="1"/>
    <col min="8" max="8" width="20.33203125" style="3" customWidth="1"/>
    <col min="9" max="9" width="19.5546875" style="3" customWidth="1"/>
    <col min="10" max="10" width="20.6640625" style="3" customWidth="1"/>
    <col min="11" max="11" width="20.88671875" style="3" customWidth="1"/>
    <col min="12" max="12" width="19.109375" style="3" customWidth="1"/>
    <col min="13" max="14" width="19.44140625" style="303" customWidth="1"/>
    <col min="15" max="15" width="16.6640625" style="3" customWidth="1"/>
    <col min="16" max="16" width="21" style="3" bestFit="1" customWidth="1"/>
    <col min="17" max="17" width="24.109375" style="3" bestFit="1" customWidth="1"/>
    <col min="18" max="18" width="24.44140625" style="3" customWidth="1"/>
    <col min="19" max="19" width="14.5546875" style="3" customWidth="1"/>
    <col min="20" max="20" width="27.88671875" style="3" customWidth="1"/>
    <col min="21" max="21" width="22.5546875" style="3" customWidth="1"/>
    <col min="22" max="22" width="20.5546875" style="3" customWidth="1"/>
    <col min="23" max="23" width="20.6640625" style="3" customWidth="1"/>
    <col min="24" max="24" width="20.109375" style="3" customWidth="1"/>
    <col min="25" max="25" width="14.33203125" style="303" customWidth="1"/>
    <col min="26" max="26" width="20.6640625" style="303" customWidth="1"/>
    <col min="27" max="27" width="13.5546875" style="3" customWidth="1"/>
    <col min="28" max="28" width="24.109375" style="3" bestFit="1" customWidth="1"/>
    <col min="29" max="29" width="19.88671875" style="3" customWidth="1"/>
    <col min="30" max="30" width="19.109375" style="3" customWidth="1"/>
    <col min="31" max="31" width="19.88671875" style="3" customWidth="1"/>
    <col min="32" max="32" width="22.5546875" style="3" customWidth="1"/>
    <col min="33" max="33" width="21.6640625" style="3" customWidth="1"/>
    <col min="34" max="34" width="20.5546875" style="3" customWidth="1"/>
    <col min="35" max="35" width="18.109375" style="303" customWidth="1"/>
    <col min="36" max="36" width="20.33203125" style="3" customWidth="1"/>
    <col min="37" max="37" width="17.33203125" style="3" customWidth="1"/>
    <col min="38" max="38" width="20.6640625" style="3" bestFit="1" customWidth="1"/>
    <col min="39" max="39" width="21" style="3" bestFit="1" customWidth="1"/>
    <col min="40" max="42" width="24.109375" style="3" bestFit="1" customWidth="1"/>
    <col min="43" max="43" width="25.6640625" style="3" bestFit="1" customWidth="1"/>
    <col min="44" max="44" width="21.5546875" style="3" customWidth="1"/>
    <col min="45" max="45" width="19.88671875" style="3" customWidth="1"/>
    <col min="46" max="46" width="19.33203125" style="3" customWidth="1"/>
    <col min="47" max="47" width="24.44140625" style="3" customWidth="1"/>
    <col min="48" max="48" width="18.5546875" style="3" customWidth="1"/>
    <col min="49" max="49" width="20.33203125" style="3" customWidth="1"/>
    <col min="50" max="50" width="22.88671875" style="3" customWidth="1"/>
    <col min="51" max="51" width="20.88671875" style="3" customWidth="1"/>
    <col min="52" max="52" width="19.44140625" style="3" customWidth="1"/>
    <col min="53" max="53" width="21.44140625" style="3" customWidth="1"/>
    <col min="54" max="54" width="18.6640625" style="3" customWidth="1"/>
    <col min="55" max="55" width="21.109375" style="3" bestFit="1" customWidth="1"/>
    <col min="56" max="56" width="21.109375" style="3" customWidth="1"/>
    <col min="57" max="57" width="19.109375" style="3" customWidth="1"/>
    <col min="58" max="58" width="19" style="3" customWidth="1"/>
    <col min="59" max="59" width="19.44140625" style="3" customWidth="1"/>
    <col min="60" max="60" width="18.88671875" style="3" customWidth="1"/>
    <col min="61" max="61" width="17" style="3" customWidth="1"/>
    <col min="62" max="62" width="17.88671875" style="3" customWidth="1"/>
    <col min="63" max="63" width="19.6640625" style="3" customWidth="1"/>
    <col min="64" max="64" width="23" style="3" customWidth="1"/>
    <col min="65" max="65" width="20.33203125" style="3" customWidth="1"/>
    <col min="66" max="66" width="24.44140625" style="3" customWidth="1"/>
    <col min="67" max="67" width="28.5546875" style="3" customWidth="1"/>
    <col min="68" max="68" width="16.6640625" style="3" customWidth="1"/>
    <col min="69" max="69" width="19.44140625" style="3" customWidth="1"/>
    <col min="70" max="70" width="19.109375" style="3" customWidth="1"/>
    <col min="71" max="71" width="19.33203125" style="3" customWidth="1"/>
    <col min="72" max="72" width="20.44140625" style="3" customWidth="1"/>
    <col min="73" max="73" width="19.33203125" style="3" customWidth="1"/>
    <col min="74" max="74" width="18.5546875" style="3" customWidth="1"/>
    <col min="75" max="75" width="24" style="3" bestFit="1" customWidth="1"/>
    <col min="76" max="76" width="16.6640625" style="3" customWidth="1"/>
    <col min="77" max="77" width="20.44140625" style="3" customWidth="1"/>
    <col min="78" max="78" width="21.5546875" style="3" customWidth="1"/>
    <col min="79" max="79" width="21.44140625" style="3" customWidth="1"/>
    <col min="80" max="80" width="17.88671875" style="3" customWidth="1"/>
    <col min="81" max="81" width="18.109375" style="3" customWidth="1"/>
    <col min="82" max="82" width="21" style="3" bestFit="1" customWidth="1"/>
    <col min="83" max="83" width="28.6640625" style="3" customWidth="1"/>
    <col min="84" max="84" width="24" style="3" bestFit="1" customWidth="1"/>
    <col min="85" max="85" width="20" style="3" customWidth="1"/>
    <col min="86" max="86" width="27.6640625" style="3" customWidth="1"/>
    <col min="87" max="87" width="17.44140625" style="3" customWidth="1"/>
    <col min="88" max="88" width="19.109375" style="3" customWidth="1"/>
    <col min="89" max="89" width="21.44140625" style="3" customWidth="1"/>
    <col min="90" max="90" width="19.6640625" style="3" customWidth="1"/>
    <col min="91" max="91" width="18" style="3" customWidth="1"/>
    <col min="92" max="92" width="17.5546875" style="3" customWidth="1"/>
    <col min="93" max="93" width="24" style="3" bestFit="1" customWidth="1"/>
    <col min="94" max="94" width="16" style="3" customWidth="1"/>
    <col min="95" max="95" width="21.109375" style="3" customWidth="1"/>
    <col min="96" max="96" width="17.33203125" style="3" customWidth="1"/>
    <col min="97" max="97" width="17" style="3" customWidth="1"/>
    <col min="98" max="98" width="21.109375" style="3" customWidth="1"/>
    <col min="99" max="99" width="17.5546875" style="3" customWidth="1"/>
    <col min="100" max="100" width="21" style="3" customWidth="1"/>
    <col min="101" max="101" width="19.88671875" style="303" customWidth="1"/>
    <col min="102" max="102" width="24.33203125" style="303" customWidth="1"/>
    <col min="103" max="103" width="21.44140625" style="303" customWidth="1"/>
    <col min="104" max="104" width="13.5546875" style="303" customWidth="1"/>
    <col min="105" max="105" width="14.5546875" style="303" customWidth="1"/>
    <col min="106" max="106" width="7.6640625" style="303" customWidth="1"/>
    <col min="107" max="108" width="7.109375" style="303" customWidth="1"/>
    <col min="109" max="109" width="7.5546875" style="303" customWidth="1"/>
    <col min="110" max="110" width="29.109375" style="3" customWidth="1"/>
    <col min="111" max="111" width="19.44140625" style="303" customWidth="1"/>
    <col min="112" max="112" width="16.88671875" style="3" customWidth="1"/>
    <col min="113" max="113" width="23.5546875" style="3" customWidth="1"/>
    <col min="114" max="114" width="20.5546875" style="3" customWidth="1"/>
    <col min="115" max="115" width="20.5546875" style="3"/>
    <col min="116" max="117" width="21" style="3" bestFit="1" customWidth="1"/>
    <col min="118" max="118" width="22.88671875" style="203" customWidth="1"/>
    <col min="119" max="123" width="20.5546875" style="3"/>
    <col min="124" max="124" width="24" style="3" bestFit="1" customWidth="1"/>
    <col min="125" max="125" width="21" style="3" bestFit="1" customWidth="1"/>
    <col min="126" max="126" width="21" style="303" customWidth="1"/>
    <col min="127" max="127" width="24" style="3" bestFit="1" customWidth="1"/>
    <col min="128" max="128" width="21" style="3" bestFit="1" customWidth="1"/>
    <col min="129" max="129" width="21" style="303" customWidth="1"/>
    <col min="130" max="131" width="21" style="3" bestFit="1" customWidth="1"/>
    <col min="132" max="132" width="17.6640625" style="3" customWidth="1"/>
    <col min="133" max="133" width="29" style="3" customWidth="1"/>
    <col min="134" max="134" width="19.88671875" style="3" customWidth="1"/>
    <col min="135" max="135" width="22.33203125" style="3" customWidth="1"/>
    <col min="136" max="137" width="20.5546875" style="3"/>
    <col min="138" max="138" width="21.6640625" style="3" customWidth="1"/>
    <col min="139" max="139" width="20" style="3" customWidth="1"/>
    <col min="140" max="140" width="19.6640625" style="3" customWidth="1"/>
    <col min="141" max="141" width="20.88671875" style="3" customWidth="1"/>
    <col min="142" max="142" width="18.44140625" style="3" customWidth="1"/>
    <col min="143" max="143" width="21" style="3" bestFit="1" customWidth="1"/>
    <col min="144" max="144" width="22.88671875" style="3" customWidth="1"/>
    <col min="145" max="145" width="22.44140625" style="3" customWidth="1"/>
    <col min="146" max="146" width="20.5546875" style="3"/>
    <col min="147" max="150" width="21.6640625" style="303" customWidth="1"/>
    <col min="151" max="155" width="21" style="3" bestFit="1" customWidth="1"/>
    <col min="156" max="156" width="16.6640625" style="3" customWidth="1"/>
    <col min="157" max="157" width="18.33203125" style="3" customWidth="1"/>
    <col min="158" max="159" width="18" style="3" customWidth="1"/>
    <col min="160" max="160" width="29.88671875" style="3" bestFit="1" customWidth="1"/>
    <col min="161" max="162" width="20.5546875" style="3"/>
    <col min="163" max="163" width="17.6640625" style="3" customWidth="1"/>
    <col min="164" max="164" width="17" style="3" customWidth="1"/>
    <col min="165" max="165" width="21" style="3" bestFit="1" customWidth="1"/>
    <col min="166" max="166" width="16.88671875" style="3" customWidth="1"/>
    <col min="167" max="167" width="17.6640625" style="3" customWidth="1"/>
    <col min="168" max="168" width="28.6640625" style="3" customWidth="1"/>
    <col min="169" max="169" width="35.6640625" style="3" customWidth="1"/>
    <col min="170" max="170" width="21.6640625" style="3" customWidth="1"/>
    <col min="171" max="16384" width="8.88671875" style="3"/>
  </cols>
  <sheetData>
    <row r="1" spans="1:245" s="303" customFormat="1" ht="6.75" customHeight="1">
      <c r="DN1" s="203"/>
    </row>
    <row r="2" spans="1:245" ht="33.75" customHeight="1" thickBot="1">
      <c r="A2" s="3341">
        <v>41856</v>
      </c>
      <c r="B2" s="1681"/>
      <c r="C2" s="2174" t="s">
        <v>1098</v>
      </c>
      <c r="D2" s="2175"/>
      <c r="E2" s="3422">
        <v>90.6</v>
      </c>
      <c r="F2" s="1683"/>
      <c r="G2" s="2176" t="s">
        <v>1099</v>
      </c>
      <c r="H2" s="2177"/>
      <c r="I2" s="3423">
        <v>3.5</v>
      </c>
      <c r="J2" s="14"/>
      <c r="K2" s="1684"/>
      <c r="L2" s="1684"/>
      <c r="M2" s="1684"/>
      <c r="N2" s="1684"/>
      <c r="O2" s="1684"/>
      <c r="P2" s="1684"/>
      <c r="Q2" s="1684"/>
      <c r="R2" s="1684"/>
      <c r="S2" s="1684"/>
      <c r="T2" s="1684"/>
      <c r="U2" s="1685"/>
      <c r="V2" s="1686"/>
      <c r="W2" s="1687"/>
      <c r="X2" s="1688"/>
      <c r="Y2" s="1688"/>
      <c r="Z2" s="1688"/>
      <c r="AA2" s="1689"/>
      <c r="AB2" s="1690"/>
      <c r="AC2" s="1690"/>
      <c r="AD2" s="1686"/>
      <c r="AE2" s="1687"/>
      <c r="AF2" s="1687"/>
      <c r="AG2" s="1687"/>
      <c r="AH2" s="1687"/>
      <c r="AI2" s="1687"/>
      <c r="AJ2" s="1687"/>
      <c r="AK2" s="1687"/>
      <c r="AL2" s="1687"/>
      <c r="AM2" s="1687"/>
      <c r="AN2" s="1690"/>
      <c r="AO2" s="1690"/>
      <c r="AP2" s="1690"/>
      <c r="AQ2" s="1690"/>
      <c r="AR2" s="1690"/>
      <c r="AS2" s="1690"/>
      <c r="AT2" s="1690"/>
      <c r="AU2" s="1690"/>
      <c r="AV2" s="1690"/>
      <c r="AW2" s="1690"/>
      <c r="AX2" s="1690"/>
      <c r="AY2" s="1686"/>
      <c r="AZ2" s="1686"/>
      <c r="BA2" s="1686"/>
      <c r="BB2" s="1686"/>
      <c r="BC2" s="1686"/>
      <c r="BD2" s="1686"/>
      <c r="BE2" s="1686"/>
      <c r="BF2" s="1686"/>
      <c r="BG2" s="1686"/>
      <c r="BH2" s="1686"/>
      <c r="BI2" s="1686"/>
      <c r="BJ2" s="1686"/>
      <c r="BK2" s="1686"/>
      <c r="BL2" s="1686"/>
      <c r="BM2" s="1686"/>
      <c r="BN2" s="1686"/>
      <c r="BO2" s="1687"/>
      <c r="BP2" s="1691"/>
      <c r="BQ2" s="1691"/>
      <c r="BR2" s="1691"/>
      <c r="BS2" s="1691"/>
      <c r="BT2" s="1691"/>
      <c r="BU2" s="1692"/>
      <c r="BV2" s="1690"/>
      <c r="BW2" s="1690"/>
      <c r="BX2" s="1690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  <c r="CL2" s="1690"/>
      <c r="CM2" s="1690"/>
      <c r="CN2" s="1690"/>
      <c r="CO2" s="1690"/>
      <c r="CP2" s="1690"/>
      <c r="CQ2" s="1690"/>
      <c r="CR2" s="1690"/>
      <c r="CS2" s="1690"/>
      <c r="CT2" s="1690"/>
      <c r="CU2" s="1690"/>
      <c r="CV2" s="1690"/>
      <c r="CW2" s="1690"/>
      <c r="CX2" s="1690"/>
      <c r="CY2" s="1690"/>
      <c r="CZ2" s="1690"/>
      <c r="DA2" s="1690"/>
      <c r="DB2" s="1690"/>
      <c r="DC2" s="1690"/>
      <c r="DD2" s="1690"/>
      <c r="DE2" s="1690"/>
      <c r="DF2" s="1693"/>
      <c r="DG2" s="1693"/>
      <c r="DH2" s="1686"/>
      <c r="DI2" s="1687"/>
      <c r="DJ2" s="1687"/>
      <c r="DK2" s="1687"/>
      <c r="DL2" s="1687"/>
      <c r="DM2" s="1687"/>
      <c r="DN2" s="1694"/>
      <c r="DO2" s="1690"/>
      <c r="DP2" s="1690"/>
      <c r="DQ2" s="1690"/>
      <c r="DR2" s="1690"/>
      <c r="DS2" s="1690"/>
      <c r="DT2" s="1690"/>
      <c r="DU2" s="1690"/>
      <c r="DV2" s="1690"/>
      <c r="DW2" s="1690"/>
      <c r="DX2" s="1690"/>
      <c r="DY2" s="1690"/>
      <c r="DZ2" s="1690"/>
      <c r="EA2" s="1690"/>
      <c r="EB2" s="1690"/>
      <c r="EC2" s="1690"/>
      <c r="ED2" s="1690"/>
      <c r="EE2" s="1690"/>
      <c r="EF2" s="1690"/>
      <c r="EG2" s="1690"/>
      <c r="EH2" s="1690"/>
      <c r="EI2" s="1690"/>
      <c r="EJ2" s="1690"/>
      <c r="EK2" s="1695"/>
      <c r="EL2" s="1695"/>
      <c r="EM2" s="1695"/>
      <c r="EN2" s="1690"/>
      <c r="EO2" s="1690"/>
      <c r="EP2" s="1690"/>
      <c r="EQ2" s="1690"/>
      <c r="ER2" s="1690"/>
      <c r="ES2" s="1690"/>
      <c r="ET2" s="1690"/>
      <c r="EU2" s="1690"/>
      <c r="EV2" s="1690"/>
      <c r="EW2" s="1690"/>
      <c r="EX2" s="1690"/>
      <c r="EY2" s="1690"/>
      <c r="EZ2" s="1690"/>
      <c r="FA2" s="1696"/>
      <c r="FB2" s="1696"/>
      <c r="FC2" s="1696"/>
      <c r="FD2" s="1696"/>
      <c r="FE2" s="1696"/>
      <c r="FF2" s="1696"/>
      <c r="FG2" s="1696"/>
      <c r="FH2" s="1687"/>
      <c r="FI2" s="1687"/>
      <c r="FJ2" s="1687"/>
      <c r="FK2" s="1687"/>
      <c r="FL2" s="1697"/>
      <c r="FM2" s="1697"/>
      <c r="FN2" s="1697"/>
    </row>
    <row r="3" spans="1:245" s="2321" customFormat="1" ht="53.25" customHeight="1" thickBot="1">
      <c r="A3" s="2317" t="s">
        <v>0</v>
      </c>
      <c r="B3" s="2318" t="str">
        <f>Master!AM3</f>
        <v>Kaptai Unit-1, 2 &amp; 3</v>
      </c>
      <c r="C3" s="2318" t="str">
        <f>Master!AN3</f>
        <v>Kaptai  Unit-4 &amp; 5</v>
      </c>
      <c r="D3" s="2318" t="str">
        <f>Master!AO3</f>
        <v xml:space="preserve">Chittagong ST-1 (Raozan) </v>
      </c>
      <c r="E3" s="2318" t="str">
        <f>Master!AP3</f>
        <v>Chittgong ST-2 (Raozan)</v>
      </c>
      <c r="F3" s="2318" t="str">
        <f>Master!AQ3</f>
        <v>Raozan 25 MW (RPCL)</v>
      </c>
      <c r="G3" s="2318" t="str">
        <f>Master!AR3</f>
        <v>Sikalbaha 225MW (Gas)</v>
      </c>
      <c r="H3" s="2318" t="str">
        <f>Master!AS3</f>
        <v>Sikalbaha 225MW (Oil)</v>
      </c>
      <c r="I3" s="2318" t="str">
        <f>Master!AV3</f>
        <v>Sikalbaha ST 60MW</v>
      </c>
      <c r="J3" s="2318" t="str">
        <f>Master!AT3</f>
        <v>Sikalbaha GT 150MW (Gas)</v>
      </c>
      <c r="K3" s="2318" t="str">
        <f>Master!AU3</f>
        <v>Sikalbaha GT 150MW (Oil)</v>
      </c>
      <c r="L3" s="2318" t="str">
        <f>Master!AY3</f>
        <v>Dohazari Peaking</v>
      </c>
      <c r="M3" s="2318" t="str">
        <f>Master!AX3</f>
        <v>Hathazari peaking</v>
      </c>
      <c r="N3" s="2318" t="str">
        <f>Master!CS3</f>
        <v xml:space="preserve">Daudkandi bangla trak </v>
      </c>
      <c r="O3" s="2318" t="str">
        <f>Master!BR3</f>
        <v>Daudkandi Peaking 52MW</v>
      </c>
      <c r="P3" s="2318" t="str">
        <f>Master!S3</f>
        <v>Siddhirgonj ST 210MW</v>
      </c>
      <c r="Q3" s="2318" t="str">
        <f>Master!T3</f>
        <v xml:space="preserve">Siddhirgonj GT Unit-1&amp; 2 </v>
      </c>
      <c r="R3" s="2318" t="str">
        <f>Master!R3</f>
        <v>Siddhirganj CCPP-335 MW</v>
      </c>
      <c r="S3" s="2318" t="str">
        <f>Master!CT3</f>
        <v>Summit Gazipur</v>
      </c>
      <c r="T3" s="2318" t="str">
        <f>Master!BK3</f>
        <v xml:space="preserve">Ashuganj 195MW Modular </v>
      </c>
      <c r="U3" s="2318" t="str">
        <f>Master!B3</f>
        <v>Ghorasal ST: Unit-1,2</v>
      </c>
      <c r="V3" s="2318" t="str">
        <f>Master!C3</f>
        <v>Ghorasal ST: Unit-3</v>
      </c>
      <c r="W3" s="2318" t="str">
        <f>Master!D3</f>
        <v>Ghorasal ST: Unit-4</v>
      </c>
      <c r="X3" s="2318" t="str">
        <f>Master!E3</f>
        <v>Ghorasal ST: Unit-5</v>
      </c>
      <c r="Y3" s="2318"/>
      <c r="Z3" s="2318" t="str">
        <f>Master!F3</f>
        <v>Ghorasal ST: Unit-7</v>
      </c>
      <c r="AA3" s="2318"/>
      <c r="AB3" s="2318" t="str">
        <f>Master!BE3</f>
        <v>Ashuganj ST: Unit- 3</v>
      </c>
      <c r="AC3" s="2318" t="str">
        <f>Master!BF3</f>
        <v>Ashuganj ST: Unit- 4</v>
      </c>
      <c r="AD3" s="2318" t="str">
        <f>Master!BG3</f>
        <v>Ashuganj ST: Unit- 5</v>
      </c>
      <c r="AE3" s="2318" t="str">
        <f>Master!BM3</f>
        <v>Ashuganj Engines TSK</v>
      </c>
      <c r="AF3" s="2318" t="str">
        <f>Master!BJ3</f>
        <v>Ashuganj CCPP 225 MW</v>
      </c>
      <c r="AG3" s="2318" t="str">
        <f>Master!BI3</f>
        <v>Ashuganj CCPP(South)</v>
      </c>
      <c r="AH3" s="2318" t="str">
        <f>Master!BH3</f>
        <v>Ashuganj CCPP(North)</v>
      </c>
      <c r="AI3" s="2318" t="str">
        <f>Master!BN3</f>
        <v>Ashuganj  (Precision) 55MW</v>
      </c>
      <c r="AJ3" s="2318" t="str">
        <f>Master!BL3</f>
        <v>Chandpur CCPP</v>
      </c>
      <c r="AK3" s="2318" t="str">
        <f>Master!AL3</f>
        <v xml:space="preserve">Tongi GT </v>
      </c>
      <c r="AL3" s="2318" t="str">
        <f>Master!L3</f>
        <v>Haripur GT: Unit-1, 2</v>
      </c>
      <c r="AM3" s="2318" t="str">
        <f>Master!I3</f>
        <v>Haripur  412 MW CCPP</v>
      </c>
      <c r="AN3" s="2318" t="str">
        <f>Master!M3</f>
        <v>Meghnaghat CCPP 450MW</v>
      </c>
      <c r="AO3" s="2318" t="str">
        <f>Master!J3</f>
        <v>Haripur Power CCPP 360MW</v>
      </c>
      <c r="AP3" s="2318" t="str">
        <f>Master!BY3</f>
        <v>Mymensingh RPCL 210MW</v>
      </c>
      <c r="AQ3" s="2318" t="str">
        <f>Master!K3</f>
        <v>Haripur NEPC 110MW</v>
      </c>
      <c r="AR3" s="2318" t="str">
        <f>Master!CC3</f>
        <v>Fenchugonj CCPP-1</v>
      </c>
      <c r="AS3" s="2318" t="str">
        <f>Master!CD3</f>
        <v>Fenchugonj CCPP-2</v>
      </c>
      <c r="AT3" s="2318" t="str">
        <f>Master!CH3</f>
        <v>Shajibazar 330 MW</v>
      </c>
      <c r="AU3" s="2318" t="str">
        <f>Master!CI3</f>
        <v xml:space="preserve">Shahjibazar GT: Unit- 8, 9 </v>
      </c>
      <c r="AV3" s="2318" t="str">
        <f>Master!CJ3</f>
        <v>Shahjibazar 86MW</v>
      </c>
      <c r="AW3" s="2318" t="str">
        <f>Master!CK3</f>
        <v>Shahjibazar  (EPL) 50MW</v>
      </c>
      <c r="AX3" s="2318" t="str">
        <f>Master!CL3</f>
        <v>Sylhet GT 150 MW</v>
      </c>
      <c r="AY3" s="2318" t="str">
        <f>Master!CM3</f>
        <v>Sylhet GT 20 MW</v>
      </c>
      <c r="AZ3" s="2318" t="str">
        <f>Master!CN3</f>
        <v>Sylhet (EPL) 50MW</v>
      </c>
      <c r="BA3" s="2318" t="str">
        <f>Master!CO3</f>
        <v>Sylhet (Desh) 10MW</v>
      </c>
      <c r="BB3" s="2318" t="str">
        <f>Master!CR3</f>
        <v>Hobiganj  11MW</v>
      </c>
      <c r="BC3" s="2318" t="str">
        <f>Master!CE3</f>
        <v>Fenchugonj  (Barakatullah) 51MW</v>
      </c>
      <c r="BD3" s="2318" t="str">
        <f>Master!CQ3</f>
        <v>Shahjahanulla 25 MW</v>
      </c>
      <c r="BE3" s="2318" t="str">
        <f>Master!CP3</f>
        <v>Summit Bibiana- 2</v>
      </c>
      <c r="BF3" s="2318" t="str">
        <f>Master!AE3</f>
        <v>Southern 55MW</v>
      </c>
      <c r="BG3" s="2318" t="str">
        <f>Master!AW3</f>
        <v>Sikalbaha (Energis)</v>
      </c>
      <c r="BH3" s="2318" t="str">
        <f>Master!BC3</f>
        <v>Barabkunda  (Regent)</v>
      </c>
      <c r="BI3" s="2318" t="str">
        <f>Master!AF3</f>
        <v>Narshingdi  (Doreen)</v>
      </c>
      <c r="BJ3" s="2318" t="str">
        <f>Master!CA3</f>
        <v>Tangail (Doreen) 22MW</v>
      </c>
      <c r="BK3" s="2319" t="str">
        <f>Master!BX3</f>
        <v>Tripura</v>
      </c>
      <c r="BL3" s="2318" t="str">
        <f>Master!BD3</f>
        <v>Malancha, Ctg. EPZ (United)</v>
      </c>
      <c r="BM3" s="2318" t="str">
        <f>Master!BT3</f>
        <v>Feni (Doreen) 22MW</v>
      </c>
      <c r="BN3" s="2318" t="str">
        <f>Master!BU3</f>
        <v>Feni, Mohipal (Doreen)</v>
      </c>
      <c r="BO3" s="2318" t="str">
        <f>Master!BV3</f>
        <v>Jangalia (Summit) 33MW</v>
      </c>
      <c r="BP3" s="2318" t="str">
        <f>Master!BW3</f>
        <v>Summit Comilla 25MW</v>
      </c>
      <c r="BQ3" s="2318" t="str">
        <f>Master!AG3</f>
        <v>Summit Ashulia</v>
      </c>
      <c r="BR3" s="2318" t="str">
        <f>Master!AH3</f>
        <v>Summit Madhabdi</v>
      </c>
      <c r="BS3" s="2318" t="str">
        <f>Master!AI3</f>
        <v>Summit Maona</v>
      </c>
      <c r="BT3" s="2318" t="str">
        <f>Master!AJ3</f>
        <v>Summit Rupganj</v>
      </c>
      <c r="BU3" s="2318" t="str">
        <f>Master!G3</f>
        <v>Ghorashal (Regent)</v>
      </c>
      <c r="BV3" s="2318" t="str">
        <f>Master!U3</f>
        <v>Siddhirganj (Desh)</v>
      </c>
      <c r="BW3" s="2318" t="str">
        <f>Master!V3</f>
        <v>Siddhirganj (Dutch Bangla)</v>
      </c>
      <c r="BX3" s="2318" t="str">
        <f>Master!AK3</f>
        <v>Gazipur (RPCL)</v>
      </c>
      <c r="BY3" s="2318" t="str">
        <f>Master!X3</f>
        <v xml:space="preserve"> Kodda     149 MW</v>
      </c>
      <c r="BZ3" s="2318" t="str">
        <f>Master!BZ3</f>
        <v>Jamalpur 95MW</v>
      </c>
      <c r="CA3" s="2318" t="str">
        <f>Master!BS3</f>
        <v>Lakdhanvi 52 MW</v>
      </c>
      <c r="CB3" s="2318" t="str">
        <f>Master!P3</f>
        <v>Madanganj 102MW</v>
      </c>
      <c r="CC3" s="2318" t="str">
        <f>Master!AA3</f>
        <v>Pagla (DPA )</v>
      </c>
      <c r="CD3" s="2318" t="str">
        <f>Master!BQ3</f>
        <v>B.Baria (Aggreko) 85MW</v>
      </c>
      <c r="CE3" s="2318" t="str">
        <f>Master!Y3</f>
        <v>Keraniganj (Powerpac) 100MW</v>
      </c>
      <c r="CF3" s="2318" t="str">
        <f>Master!N3</f>
        <v>Meghnaghat CCPP(Summit)</v>
      </c>
      <c r="CG3" s="2318" t="str">
        <f>Master!O3</f>
        <v>Meghnaghat (IEL)</v>
      </c>
      <c r="CH3" s="2318" t="str">
        <f>Master!H3</f>
        <v>Ghorashal 78MW (MAX)</v>
      </c>
      <c r="CI3" s="2318" t="str">
        <f>Master!BO3</f>
        <v>Ashuganj (United) 53MW</v>
      </c>
      <c r="CJ3" s="2318" t="str">
        <f>Master!AZ3</f>
        <v>Juldah (Acorn)</v>
      </c>
      <c r="CK3" s="2318" t="str">
        <f>Master!CF3</f>
        <v>Fenchuganj (EPL) 44MW</v>
      </c>
      <c r="CL3" s="2318" t="str">
        <f>Master!BP3</f>
        <v>Ashuganj (Midland) 51MW</v>
      </c>
      <c r="CM3" s="2318" t="str">
        <f>Master!W3</f>
        <v>Gagnagar (Orion)</v>
      </c>
      <c r="CN3" s="2318" t="str">
        <f>Master!BB3</f>
        <v>Patenga 50MW</v>
      </c>
      <c r="CO3" s="2318" t="str">
        <f>Master!BA3</f>
        <v>Chittagong ECPV 108 MW</v>
      </c>
      <c r="CP3" s="2318" t="str">
        <f>Master!AB3</f>
        <v>Katpotti 51 MW</v>
      </c>
      <c r="CQ3" s="2318" t="str">
        <f>Master!Z3</f>
        <v>Bosila 108MW</v>
      </c>
      <c r="CR3" s="2318" t="str">
        <f>Master!Q3</f>
        <v>Madanganj-55 MW</v>
      </c>
      <c r="CS3" s="2318" t="str">
        <f>Master!AD3</f>
        <v>Northern 55 MW</v>
      </c>
      <c r="CT3" s="2318" t="str">
        <f>Master!CG3</f>
        <v>Kushiara 163 MW CCPP GT</v>
      </c>
      <c r="CU3" s="2318" t="str">
        <f>Master!CB3</f>
        <v>Sarishabari (Solar)</v>
      </c>
      <c r="CV3" s="2318" t="str">
        <f>Master!AC3</f>
        <v>Banco Energy  54MW</v>
      </c>
      <c r="CW3" s="2318" t="str">
        <f>Master!CU3</f>
        <v>APR Energy , Keranigonj</v>
      </c>
      <c r="CX3" s="2318" t="str">
        <f>Master!CV3</f>
        <v xml:space="preserve"> Bramhangoan 100 MW (Aggreko)</v>
      </c>
      <c r="CY3" s="2318" t="str">
        <f>Master!CW3</f>
        <v>United Mymensingh PPL</v>
      </c>
      <c r="CZ3" s="2318" t="str">
        <f>Master!CX3</f>
        <v>Aggreko Aurahati 100MW</v>
      </c>
      <c r="DA3" s="2318" t="str">
        <f>Master!CY3</f>
        <v>Summit Gazipur-1  150MW</v>
      </c>
      <c r="DB3" s="2318"/>
      <c r="DC3" s="2318"/>
      <c r="DD3" s="2318"/>
      <c r="DE3" s="2318"/>
      <c r="DF3" s="2320" t="s">
        <v>1055</v>
      </c>
      <c r="DG3" s="2318"/>
      <c r="DH3" s="2318" t="str">
        <f>Master!DG3</f>
        <v>Khulna 60MW</v>
      </c>
      <c r="DI3" s="2318" t="str">
        <f>Master!DD3</f>
        <v>Khulna    (KPCL-1 &amp; 3)</v>
      </c>
      <c r="DJ3" s="2318" t="str">
        <f>Master!DE3</f>
        <v>Khulna (KPCL-2)</v>
      </c>
      <c r="DK3" s="2318"/>
      <c r="DL3" s="2318" t="str">
        <f>Master!DH3</f>
        <v>Khulna (Aggreko) 55MW</v>
      </c>
      <c r="DM3" s="2318" t="str">
        <f>Master!DI3</f>
        <v>Faridpur Peaking</v>
      </c>
      <c r="DN3" s="2318" t="str">
        <f>Master!DF3</f>
        <v>Khulna CCPP 225MW</v>
      </c>
      <c r="DO3" s="2318"/>
      <c r="DP3" s="2318"/>
      <c r="DQ3" s="2318"/>
      <c r="DR3" s="2318"/>
      <c r="DS3" s="2318"/>
      <c r="DT3" s="2318" t="str">
        <f>Master!DN3</f>
        <v>Summit Barisal 110 MW</v>
      </c>
      <c r="DU3" s="2318" t="str">
        <f>Master!DO3</f>
        <v>Barisal GT: Unit-1, 2</v>
      </c>
      <c r="DV3" s="2318" t="str">
        <f>Master!EL3</f>
        <v>Bhola Aggreko 95MW</v>
      </c>
      <c r="DW3" s="2318" t="str">
        <f>Master!DL3</f>
        <v>Bhola CCPP 194MW</v>
      </c>
      <c r="DX3" s="2318" t="str">
        <f>Master!DM3</f>
        <v>Bhola (Venture) 33MW</v>
      </c>
      <c r="DY3" s="2318" t="str">
        <f>Master!EM3</f>
        <v>Bangla Trak Noapara</v>
      </c>
      <c r="DZ3" s="2318" t="str">
        <f>Master!DK3</f>
        <v>Noapara (KZA) 40MW</v>
      </c>
      <c r="EA3" s="2318" t="str">
        <f>Master!DJ3</f>
        <v>Gopalganj Peaking</v>
      </c>
      <c r="EB3" s="2318" t="str">
        <f>Master!DB3</f>
        <v>Bheramara GT-1,2,3</v>
      </c>
      <c r="EC3" s="2318"/>
      <c r="ED3" s="2319" t="s">
        <v>1201</v>
      </c>
      <c r="EE3" s="2318" t="str">
        <f>Master!DC3</f>
        <v>Bheramara 360 MW</v>
      </c>
      <c r="EF3" s="2318"/>
      <c r="EG3" s="2318"/>
      <c r="EH3" s="2318" t="str">
        <f>Master!EC3</f>
        <v xml:space="preserve">Barapukuria Unit-1 </v>
      </c>
      <c r="EI3" s="2318" t="str">
        <f>Master!ED3</f>
        <v>Barapukuria Unit-2</v>
      </c>
      <c r="EJ3" s="2318" t="str">
        <f>Master!EE3</f>
        <v>Barapukuria Unit-3</v>
      </c>
      <c r="EK3" s="2318" t="str">
        <f>Master!DQ3</f>
        <v>Baghabari GT 71MW</v>
      </c>
      <c r="EL3" s="2318" t="str">
        <f>Master!DP3</f>
        <v>Baghabari GT 100MW</v>
      </c>
      <c r="EM3" s="2318" t="str">
        <f>Master!DR3</f>
        <v>Baghabari Peaking 50MW</v>
      </c>
      <c r="EN3" s="2318"/>
      <c r="EO3" s="2318" t="str">
        <f>Master!EH3</f>
        <v>Sirajgonj Unit-1 225MW (Gas)</v>
      </c>
      <c r="EP3" s="2318" t="str">
        <f>Master!EI3</f>
        <v>Sirajgonj Unit-1 225MW (Oil)</v>
      </c>
      <c r="EQ3" s="2318" t="str">
        <f>Master!EJ3</f>
        <v>Sirajgonj Unit-2 225MW (Gas)</v>
      </c>
      <c r="ER3" s="2318" t="str">
        <f>Master!EK3</f>
        <v>Sirajgonj Unit-2 225MW (Oil)</v>
      </c>
      <c r="ES3" s="2318" t="str">
        <f>Master!EN3</f>
        <v>Sirajgonj Unit-3
225 MW(Gas)</v>
      </c>
      <c r="ET3" s="2318" t="str">
        <f>Master!EO3</f>
        <v>Sirajgonj Unit-3
225 MW(Oil)</v>
      </c>
      <c r="EU3" s="2318" t="str">
        <f>Master!DS3</f>
        <v>Bera Peaking</v>
      </c>
      <c r="EV3" s="2318" t="str">
        <f>Master!DZ3</f>
        <v>Bogra (GBB)</v>
      </c>
      <c r="EW3" s="2318" t="str">
        <f>Master!EA3</f>
        <v>Bogra (EPL)</v>
      </c>
      <c r="EX3" s="2318" t="str">
        <f>Master!EB3</f>
        <v>Ullapara (Summit)</v>
      </c>
      <c r="EY3" s="2318" t="str">
        <f>Master!DU3</f>
        <v>Amnura 50MW</v>
      </c>
      <c r="EZ3" s="2318" t="str">
        <f>Master!DV3</f>
        <v>Katakhali (Northern)</v>
      </c>
      <c r="FA3" s="2318" t="str">
        <f>Master!DW3</f>
        <v>Katakhali Peaking</v>
      </c>
      <c r="FB3" s="2318" t="str">
        <f>Master!DY3</f>
        <v>Santahar Peaking</v>
      </c>
      <c r="FC3" s="2318" t="str">
        <f>Master!DX3</f>
        <v>Rajlanka 52 MW</v>
      </c>
      <c r="FD3" s="2318" t="str">
        <f>Master!DT3</f>
        <v>Chapainawabganj-100 MW</v>
      </c>
      <c r="FE3" s="2318"/>
      <c r="FF3" s="2318"/>
      <c r="FG3" s="2318" t="str">
        <f>Master!EF3</f>
        <v>Rangpur GT</v>
      </c>
      <c r="FH3" s="2318" t="str">
        <f>Master!EG3</f>
        <v>Saidpur GT</v>
      </c>
      <c r="FI3" s="2318"/>
      <c r="FJ3" s="2318"/>
      <c r="FK3" s="2318"/>
      <c r="FL3" s="2343" t="s">
        <v>1054</v>
      </c>
      <c r="FM3" s="2344" t="s">
        <v>7</v>
      </c>
      <c r="FN3" s="2318" t="s">
        <v>1097</v>
      </c>
    </row>
    <row r="4" spans="1:245" s="841" customFormat="1" ht="27" customHeight="1">
      <c r="A4" s="2322">
        <v>4.1666666666666664E-2</v>
      </c>
      <c r="B4" s="3305">
        <v>60</v>
      </c>
      <c r="C4" s="3306">
        <v>80</v>
      </c>
      <c r="D4" s="3306"/>
      <c r="E4" s="3306"/>
      <c r="F4" s="3307">
        <v>16</v>
      </c>
      <c r="G4" s="3351"/>
      <c r="H4" s="3307">
        <v>151</v>
      </c>
      <c r="I4" s="3308"/>
      <c r="J4" s="3308"/>
      <c r="K4" s="3308">
        <v>130</v>
      </c>
      <c r="L4" s="3308"/>
      <c r="M4" s="3308">
        <v>72</v>
      </c>
      <c r="N4" s="3308"/>
      <c r="O4" s="3308"/>
      <c r="P4" s="3308"/>
      <c r="Q4" s="3308"/>
      <c r="R4" s="3308">
        <v>217</v>
      </c>
      <c r="S4" s="3308">
        <v>286</v>
      </c>
      <c r="T4" s="3308">
        <v>78</v>
      </c>
      <c r="U4" s="3308">
        <v>30</v>
      </c>
      <c r="V4" s="3308">
        <v>120</v>
      </c>
      <c r="W4" s="3308"/>
      <c r="X4" s="3308"/>
      <c r="Y4" s="3308"/>
      <c r="Z4" s="3308">
        <v>365</v>
      </c>
      <c r="AA4" s="3308"/>
      <c r="AB4" s="3293">
        <v>100</v>
      </c>
      <c r="AC4" s="3308">
        <v>100</v>
      </c>
      <c r="AD4" s="3308"/>
      <c r="AE4" s="3308">
        <v>42</v>
      </c>
      <c r="AF4" s="3308">
        <v>206</v>
      </c>
      <c r="AG4" s="3308">
        <v>300</v>
      </c>
      <c r="AH4" s="3308">
        <v>325</v>
      </c>
      <c r="AI4" s="3308"/>
      <c r="AJ4" s="3308">
        <v>100</v>
      </c>
      <c r="AK4" s="3308"/>
      <c r="AL4" s="3308"/>
      <c r="AM4" s="3308">
        <v>405</v>
      </c>
      <c r="AN4" s="3308">
        <v>360</v>
      </c>
      <c r="AO4" s="3308">
        <v>266</v>
      </c>
      <c r="AP4" s="3308">
        <v>44</v>
      </c>
      <c r="AQ4" s="3308"/>
      <c r="AR4" s="3308">
        <v>69</v>
      </c>
      <c r="AS4" s="3308">
        <v>60</v>
      </c>
      <c r="AT4" s="3308">
        <v>300</v>
      </c>
      <c r="AU4" s="3308">
        <v>32</v>
      </c>
      <c r="AV4" s="3308">
        <v>89</v>
      </c>
      <c r="AW4" s="3308">
        <v>47</v>
      </c>
      <c r="AX4" s="3308">
        <v>78</v>
      </c>
      <c r="AY4" s="3308"/>
      <c r="AZ4" s="3308">
        <v>45</v>
      </c>
      <c r="BA4" s="3308">
        <v>8</v>
      </c>
      <c r="BB4" s="3308">
        <v>11</v>
      </c>
      <c r="BC4" s="3308">
        <v>50</v>
      </c>
      <c r="BD4" s="3308">
        <v>0</v>
      </c>
      <c r="BE4" s="3308">
        <v>300</v>
      </c>
      <c r="BF4" s="3308">
        <v>55</v>
      </c>
      <c r="BG4" s="3308">
        <v>50</v>
      </c>
      <c r="BH4" s="3308">
        <v>19</v>
      </c>
      <c r="BI4" s="3308">
        <v>22</v>
      </c>
      <c r="BJ4" s="3308">
        <v>20</v>
      </c>
      <c r="BK4" s="3309">
        <v>154</v>
      </c>
      <c r="BL4" s="3308">
        <v>31</v>
      </c>
      <c r="BM4" s="3308">
        <v>22</v>
      </c>
      <c r="BN4" s="3308">
        <v>11</v>
      </c>
      <c r="BO4" s="3308">
        <v>33</v>
      </c>
      <c r="BP4" s="3308">
        <v>18</v>
      </c>
      <c r="BQ4" s="3308">
        <v>25</v>
      </c>
      <c r="BR4" s="3308">
        <v>32</v>
      </c>
      <c r="BS4" s="3308">
        <v>25</v>
      </c>
      <c r="BT4" s="3308">
        <v>33</v>
      </c>
      <c r="BU4" s="3308">
        <v>52</v>
      </c>
      <c r="BV4" s="3292"/>
      <c r="BW4" s="3293">
        <v>16</v>
      </c>
      <c r="BX4" s="3308">
        <v>52</v>
      </c>
      <c r="BY4" s="3293">
        <v>149</v>
      </c>
      <c r="BZ4" s="3293">
        <v>91</v>
      </c>
      <c r="CA4" s="3293"/>
      <c r="CB4" s="3293">
        <v>50</v>
      </c>
      <c r="CC4" s="3293">
        <v>11</v>
      </c>
      <c r="CD4" s="3293">
        <v>85</v>
      </c>
      <c r="CE4" s="3293">
        <v>10</v>
      </c>
      <c r="CF4" s="3293">
        <v>200</v>
      </c>
      <c r="CG4" s="3293">
        <v>10</v>
      </c>
      <c r="CH4" s="3293">
        <v>20</v>
      </c>
      <c r="CI4" s="3293">
        <v>5</v>
      </c>
      <c r="CJ4" s="3293">
        <v>90</v>
      </c>
      <c r="CK4" s="3293">
        <v>50</v>
      </c>
      <c r="CL4" s="3293">
        <v>45</v>
      </c>
      <c r="CM4" s="3293">
        <v>7</v>
      </c>
      <c r="CN4" s="3293">
        <v>38</v>
      </c>
      <c r="CO4" s="3293">
        <v>100</v>
      </c>
      <c r="CP4" s="3293">
        <v>40</v>
      </c>
      <c r="CQ4" s="3293">
        <v>8</v>
      </c>
      <c r="CR4" s="3293">
        <v>55</v>
      </c>
      <c r="CS4" s="3293">
        <v>56</v>
      </c>
      <c r="CT4" s="3293"/>
      <c r="CU4" s="3292"/>
      <c r="CV4" s="3292">
        <v>18</v>
      </c>
      <c r="CW4" s="3293">
        <v>309</v>
      </c>
      <c r="CX4" s="3292"/>
      <c r="CY4" s="3292">
        <v>72</v>
      </c>
      <c r="CZ4" s="3292"/>
      <c r="DA4" s="3292">
        <v>61</v>
      </c>
      <c r="DB4" s="3292"/>
      <c r="DC4" s="3292"/>
      <c r="DD4" s="3292"/>
      <c r="DE4" s="3293"/>
      <c r="DF4" s="3251">
        <f t="shared" ref="DF4:DF10" si="0">SUM(B4:DE4)</f>
        <v>7192</v>
      </c>
      <c r="DG4" s="3294"/>
      <c r="DH4" s="3295"/>
      <c r="DI4" s="3295">
        <v>93</v>
      </c>
      <c r="DJ4" s="3295">
        <v>115</v>
      </c>
      <c r="DK4" s="3295"/>
      <c r="DL4" s="3295"/>
      <c r="DM4" s="3295">
        <v>31</v>
      </c>
      <c r="DN4" s="3295">
        <v>120</v>
      </c>
      <c r="DO4" s="3295"/>
      <c r="DP4" s="3295"/>
      <c r="DQ4" s="3295"/>
      <c r="DR4" s="3295"/>
      <c r="DS4" s="3295"/>
      <c r="DT4" s="3310">
        <v>98</v>
      </c>
      <c r="DU4" s="3295"/>
      <c r="DV4" s="3295">
        <v>96</v>
      </c>
      <c r="DW4" s="3295">
        <v>167</v>
      </c>
      <c r="DX4" s="3295">
        <v>35</v>
      </c>
      <c r="DY4" s="3295"/>
      <c r="DZ4" s="3295">
        <v>40</v>
      </c>
      <c r="EA4" s="3295">
        <v>36</v>
      </c>
      <c r="EB4" s="3295"/>
      <c r="EC4" s="3295"/>
      <c r="ED4" s="3295">
        <v>488</v>
      </c>
      <c r="EE4" s="3295">
        <v>415</v>
      </c>
      <c r="EF4" s="3295"/>
      <c r="EG4" s="3295"/>
      <c r="EH4" s="3295"/>
      <c r="EI4" s="3295"/>
      <c r="EJ4" s="3295"/>
      <c r="EK4" s="3311"/>
      <c r="EL4" s="3311"/>
      <c r="EM4" s="3311"/>
      <c r="EN4" s="3295"/>
      <c r="EO4" s="3295">
        <v>217</v>
      </c>
      <c r="EP4" s="3295"/>
      <c r="EQ4" s="3295"/>
      <c r="ER4" s="3295">
        <v>181</v>
      </c>
      <c r="ES4" s="3295">
        <v>154</v>
      </c>
      <c r="ET4" s="3295"/>
      <c r="EU4" s="3295">
        <v>37</v>
      </c>
      <c r="EV4" s="3295">
        <v>18</v>
      </c>
      <c r="EW4" s="3295">
        <v>10</v>
      </c>
      <c r="EX4" s="3295">
        <v>11</v>
      </c>
      <c r="EY4" s="3295">
        <v>40</v>
      </c>
      <c r="EZ4" s="3295">
        <v>43</v>
      </c>
      <c r="FA4" s="3295">
        <v>36</v>
      </c>
      <c r="FB4" s="3295">
        <v>41</v>
      </c>
      <c r="FC4" s="3295">
        <v>52</v>
      </c>
      <c r="FD4" s="3295">
        <v>100</v>
      </c>
      <c r="FE4" s="3289"/>
      <c r="FF4" s="3289"/>
      <c r="FG4" s="3289">
        <v>16</v>
      </c>
      <c r="FH4" s="3289">
        <v>15</v>
      </c>
      <c r="FI4" s="3289"/>
      <c r="FJ4" s="3289"/>
      <c r="FK4" s="3289"/>
      <c r="FL4" s="3271">
        <f t="shared" ref="FL4:FL10" si="1">SUM(DH4:FK4)</f>
        <v>2705</v>
      </c>
      <c r="FM4" s="3272">
        <f t="shared" ref="FM4:FM10" si="2">SUM(B4:DE4)+SUM(DH4:FK4)</f>
        <v>9897</v>
      </c>
      <c r="FN4" s="3283">
        <v>103.43</v>
      </c>
      <c r="FO4" s="2323"/>
      <c r="FP4" s="2324"/>
      <c r="FQ4" s="2324"/>
      <c r="FR4" s="2324"/>
      <c r="FS4" s="2324"/>
      <c r="GB4" s="2325"/>
      <c r="GC4" s="2325"/>
      <c r="HT4" s="2325"/>
      <c r="HU4" s="2325"/>
    </row>
    <row r="5" spans="1:245" s="841" customFormat="1" ht="27" customHeight="1">
      <c r="A5" s="2326">
        <v>8.3333333333333301E-2</v>
      </c>
      <c r="B5" s="3312">
        <v>60</v>
      </c>
      <c r="C5" s="3308">
        <v>80</v>
      </c>
      <c r="D5" s="3308"/>
      <c r="E5" s="3308"/>
      <c r="F5" s="3293">
        <v>16</v>
      </c>
      <c r="G5" s="3292"/>
      <c r="H5" s="3293">
        <v>151</v>
      </c>
      <c r="I5" s="3308"/>
      <c r="J5" s="3308"/>
      <c r="K5" s="3308">
        <v>130</v>
      </c>
      <c r="L5" s="3308"/>
      <c r="M5" s="3308">
        <v>72</v>
      </c>
      <c r="N5" s="3308"/>
      <c r="O5" s="3308"/>
      <c r="P5" s="3308"/>
      <c r="Q5" s="3308"/>
      <c r="R5" s="3308">
        <v>219</v>
      </c>
      <c r="S5" s="3308">
        <v>200</v>
      </c>
      <c r="T5" s="3308">
        <v>78</v>
      </c>
      <c r="U5" s="3308">
        <v>30</v>
      </c>
      <c r="V5" s="3308">
        <v>120</v>
      </c>
      <c r="W5" s="3308"/>
      <c r="X5" s="3308"/>
      <c r="Y5" s="3308"/>
      <c r="Z5" s="3308">
        <v>365</v>
      </c>
      <c r="AA5" s="3308"/>
      <c r="AB5" s="3293">
        <v>100</v>
      </c>
      <c r="AC5" s="3308">
        <v>100</v>
      </c>
      <c r="AD5" s="3308"/>
      <c r="AE5" s="3308">
        <v>42</v>
      </c>
      <c r="AF5" s="3308">
        <v>184</v>
      </c>
      <c r="AG5" s="3308">
        <v>300</v>
      </c>
      <c r="AH5" s="3308">
        <v>325</v>
      </c>
      <c r="AI5" s="3308"/>
      <c r="AJ5" s="3308">
        <v>100</v>
      </c>
      <c r="AK5" s="3308"/>
      <c r="AL5" s="3308"/>
      <c r="AM5" s="3308">
        <v>415</v>
      </c>
      <c r="AN5" s="3308">
        <v>380</v>
      </c>
      <c r="AO5" s="3308">
        <v>281</v>
      </c>
      <c r="AP5" s="3308">
        <v>44</v>
      </c>
      <c r="AQ5" s="3308"/>
      <c r="AR5" s="3308">
        <v>69</v>
      </c>
      <c r="AS5" s="3308">
        <v>60</v>
      </c>
      <c r="AT5" s="3308">
        <v>290</v>
      </c>
      <c r="AU5" s="3308">
        <v>32</v>
      </c>
      <c r="AV5" s="3308">
        <v>89</v>
      </c>
      <c r="AW5" s="3308">
        <v>47</v>
      </c>
      <c r="AX5" s="3308">
        <v>78</v>
      </c>
      <c r="AY5" s="3308"/>
      <c r="AZ5" s="3308">
        <v>44</v>
      </c>
      <c r="BA5" s="3308">
        <v>8</v>
      </c>
      <c r="BB5" s="3308">
        <v>11</v>
      </c>
      <c r="BC5" s="3308">
        <v>50</v>
      </c>
      <c r="BD5" s="3308">
        <v>8</v>
      </c>
      <c r="BE5" s="3308">
        <v>290</v>
      </c>
      <c r="BF5" s="3308">
        <v>17</v>
      </c>
      <c r="BG5" s="3308">
        <v>50</v>
      </c>
      <c r="BH5" s="3308">
        <v>19</v>
      </c>
      <c r="BI5" s="3308">
        <v>22</v>
      </c>
      <c r="BJ5" s="3308">
        <v>20</v>
      </c>
      <c r="BK5" s="3309">
        <v>148</v>
      </c>
      <c r="BL5" s="3308">
        <v>31</v>
      </c>
      <c r="BM5" s="3308">
        <v>22</v>
      </c>
      <c r="BN5" s="3308">
        <v>11</v>
      </c>
      <c r="BO5" s="3308">
        <v>33</v>
      </c>
      <c r="BP5" s="3308">
        <v>18</v>
      </c>
      <c r="BQ5" s="3308">
        <v>25</v>
      </c>
      <c r="BR5" s="3308">
        <v>32</v>
      </c>
      <c r="BS5" s="3308">
        <v>25</v>
      </c>
      <c r="BT5" s="3308">
        <v>33</v>
      </c>
      <c r="BU5" s="3308">
        <v>52</v>
      </c>
      <c r="BV5" s="3292"/>
      <c r="BW5" s="3293">
        <v>7</v>
      </c>
      <c r="BX5" s="3308">
        <v>52</v>
      </c>
      <c r="BY5" s="3293">
        <v>149</v>
      </c>
      <c r="BZ5" s="3293">
        <v>91</v>
      </c>
      <c r="CA5" s="3293"/>
      <c r="CB5" s="3293">
        <v>15</v>
      </c>
      <c r="CC5" s="3293">
        <v>0</v>
      </c>
      <c r="CD5" s="3293">
        <v>85</v>
      </c>
      <c r="CE5" s="3293">
        <v>10</v>
      </c>
      <c r="CF5" s="3293">
        <v>200</v>
      </c>
      <c r="CG5" s="3293">
        <v>7</v>
      </c>
      <c r="CH5" s="3293">
        <v>20</v>
      </c>
      <c r="CI5" s="3293">
        <v>5</v>
      </c>
      <c r="CJ5" s="3293">
        <v>90</v>
      </c>
      <c r="CK5" s="3293">
        <v>50</v>
      </c>
      <c r="CL5" s="3293">
        <v>45</v>
      </c>
      <c r="CM5" s="3293">
        <v>7</v>
      </c>
      <c r="CN5" s="3293">
        <v>42</v>
      </c>
      <c r="CO5" s="3293">
        <v>100</v>
      </c>
      <c r="CP5" s="3293">
        <v>40</v>
      </c>
      <c r="CQ5" s="3293">
        <v>8</v>
      </c>
      <c r="CR5" s="3293">
        <v>15</v>
      </c>
      <c r="CS5" s="3293">
        <v>56</v>
      </c>
      <c r="CT5" s="3293"/>
      <c r="CU5" s="3292"/>
      <c r="CV5" s="3292">
        <v>18</v>
      </c>
      <c r="CW5" s="3293">
        <v>308</v>
      </c>
      <c r="CX5" s="3292"/>
      <c r="CY5" s="3292">
        <v>55</v>
      </c>
      <c r="CZ5" s="3292"/>
      <c r="DA5" s="3292">
        <v>100</v>
      </c>
      <c r="DB5" s="3292"/>
      <c r="DC5" s="3292"/>
      <c r="DD5" s="3292"/>
      <c r="DE5" s="3293"/>
      <c r="DF5" s="3251">
        <f t="shared" si="0"/>
        <v>7001</v>
      </c>
      <c r="DG5" s="3294"/>
      <c r="DH5" s="3295"/>
      <c r="DI5" s="3295">
        <v>10</v>
      </c>
      <c r="DJ5" s="3295">
        <v>115</v>
      </c>
      <c r="DK5" s="3295"/>
      <c r="DL5" s="3295"/>
      <c r="DM5" s="3295">
        <v>31</v>
      </c>
      <c r="DN5" s="3295">
        <v>120</v>
      </c>
      <c r="DO5" s="3295"/>
      <c r="DP5" s="3295"/>
      <c r="DQ5" s="3295"/>
      <c r="DR5" s="3295"/>
      <c r="DS5" s="3295"/>
      <c r="DT5" s="3310">
        <v>98</v>
      </c>
      <c r="DU5" s="3295"/>
      <c r="DV5" s="3295">
        <v>96</v>
      </c>
      <c r="DW5" s="3295">
        <v>184</v>
      </c>
      <c r="DX5" s="3295">
        <v>32</v>
      </c>
      <c r="DY5" s="3295"/>
      <c r="DZ5" s="3295">
        <v>32</v>
      </c>
      <c r="EA5" s="3295">
        <v>36</v>
      </c>
      <c r="EB5" s="3295"/>
      <c r="EC5" s="3295"/>
      <c r="ED5" s="3295">
        <v>488</v>
      </c>
      <c r="EE5" s="3295">
        <v>412</v>
      </c>
      <c r="EF5" s="3295"/>
      <c r="EG5" s="3295"/>
      <c r="EH5" s="3295"/>
      <c r="EI5" s="3295"/>
      <c r="EJ5" s="3295"/>
      <c r="EK5" s="3295"/>
      <c r="EL5" s="3295"/>
      <c r="EM5" s="3295"/>
      <c r="EN5" s="3295"/>
      <c r="EO5" s="3295">
        <v>217</v>
      </c>
      <c r="EP5" s="3295"/>
      <c r="EQ5" s="3295"/>
      <c r="ER5" s="3295">
        <v>151</v>
      </c>
      <c r="ES5" s="3295">
        <v>154</v>
      </c>
      <c r="ET5" s="3295"/>
      <c r="EU5" s="3295">
        <v>37</v>
      </c>
      <c r="EV5" s="3295">
        <v>18</v>
      </c>
      <c r="EW5" s="3295">
        <v>10</v>
      </c>
      <c r="EX5" s="3295">
        <v>11</v>
      </c>
      <c r="EY5" s="3295">
        <v>40</v>
      </c>
      <c r="EZ5" s="3295">
        <v>43</v>
      </c>
      <c r="FA5" s="3295">
        <v>36</v>
      </c>
      <c r="FB5" s="3295">
        <v>41</v>
      </c>
      <c r="FC5" s="3295">
        <v>52</v>
      </c>
      <c r="FD5" s="3295">
        <v>100</v>
      </c>
      <c r="FE5" s="3289"/>
      <c r="FF5" s="3289"/>
      <c r="FG5" s="3289">
        <v>16</v>
      </c>
      <c r="FH5" s="3289">
        <v>16</v>
      </c>
      <c r="FI5" s="3289"/>
      <c r="FJ5" s="3289"/>
      <c r="FK5" s="3289"/>
      <c r="FL5" s="3271">
        <f t="shared" si="1"/>
        <v>2596</v>
      </c>
      <c r="FM5" s="3272">
        <f t="shared" si="2"/>
        <v>9597</v>
      </c>
      <c r="FN5" s="3283">
        <v>103.44</v>
      </c>
      <c r="FO5" s="2323"/>
      <c r="FP5" s="2324"/>
      <c r="FQ5" s="2324"/>
      <c r="FR5" s="2324"/>
      <c r="FS5" s="2324"/>
      <c r="GB5" s="2325"/>
      <c r="GC5" s="2325"/>
      <c r="HT5" s="2325"/>
      <c r="HU5" s="2325"/>
    </row>
    <row r="6" spans="1:245" s="841" customFormat="1" ht="27" customHeight="1">
      <c r="A6" s="2326">
        <v>0.125</v>
      </c>
      <c r="B6" s="3312">
        <v>60</v>
      </c>
      <c r="C6" s="3308">
        <v>80</v>
      </c>
      <c r="D6" s="3308"/>
      <c r="E6" s="3308"/>
      <c r="F6" s="3293">
        <v>16</v>
      </c>
      <c r="G6" s="3292"/>
      <c r="H6" s="3293">
        <v>151</v>
      </c>
      <c r="I6" s="3308"/>
      <c r="J6" s="3308"/>
      <c r="K6" s="3308">
        <v>130</v>
      </c>
      <c r="L6" s="3308"/>
      <c r="M6" s="3308">
        <v>72</v>
      </c>
      <c r="N6" s="3308"/>
      <c r="O6" s="3308"/>
      <c r="P6" s="3308"/>
      <c r="Q6" s="3308"/>
      <c r="R6" s="3308">
        <v>217</v>
      </c>
      <c r="S6" s="3308">
        <v>140</v>
      </c>
      <c r="T6" s="3308">
        <v>78</v>
      </c>
      <c r="U6" s="3308">
        <v>30</v>
      </c>
      <c r="V6" s="3308">
        <v>120</v>
      </c>
      <c r="W6" s="3308"/>
      <c r="X6" s="3308"/>
      <c r="Y6" s="3308"/>
      <c r="Z6" s="3308">
        <v>365</v>
      </c>
      <c r="AA6" s="3308"/>
      <c r="AB6" s="3293">
        <v>100</v>
      </c>
      <c r="AC6" s="3308">
        <v>100</v>
      </c>
      <c r="AD6" s="3308"/>
      <c r="AE6" s="3308">
        <v>42</v>
      </c>
      <c r="AF6" s="3308">
        <v>129</v>
      </c>
      <c r="AG6" s="3308">
        <v>331</v>
      </c>
      <c r="AH6" s="3308">
        <v>305</v>
      </c>
      <c r="AI6" s="3308"/>
      <c r="AJ6" s="3308">
        <v>100</v>
      </c>
      <c r="AK6" s="3308"/>
      <c r="AL6" s="3308"/>
      <c r="AM6" s="3308">
        <v>415</v>
      </c>
      <c r="AN6" s="3308">
        <v>380</v>
      </c>
      <c r="AO6" s="3308">
        <v>281</v>
      </c>
      <c r="AP6" s="3308">
        <v>44</v>
      </c>
      <c r="AQ6" s="3308"/>
      <c r="AR6" s="3308">
        <v>70</v>
      </c>
      <c r="AS6" s="3308">
        <v>60</v>
      </c>
      <c r="AT6" s="3308">
        <v>286</v>
      </c>
      <c r="AU6" s="3308">
        <v>32</v>
      </c>
      <c r="AV6" s="3308">
        <v>89</v>
      </c>
      <c r="AW6" s="3308">
        <v>47</v>
      </c>
      <c r="AX6" s="3308">
        <v>78</v>
      </c>
      <c r="AY6" s="3308"/>
      <c r="AZ6" s="3308">
        <v>44</v>
      </c>
      <c r="BA6" s="3308">
        <v>8</v>
      </c>
      <c r="BB6" s="3308">
        <v>11</v>
      </c>
      <c r="BC6" s="3308">
        <v>50</v>
      </c>
      <c r="BD6" s="3308">
        <v>8</v>
      </c>
      <c r="BE6" s="3308">
        <v>300</v>
      </c>
      <c r="BF6" s="3308">
        <v>17</v>
      </c>
      <c r="BG6" s="3308">
        <v>50</v>
      </c>
      <c r="BH6" s="3308">
        <v>19</v>
      </c>
      <c r="BI6" s="3308">
        <v>19</v>
      </c>
      <c r="BJ6" s="3308">
        <v>20</v>
      </c>
      <c r="BK6" s="3309">
        <v>144</v>
      </c>
      <c r="BL6" s="3308">
        <v>32</v>
      </c>
      <c r="BM6" s="3308">
        <v>22</v>
      </c>
      <c r="BN6" s="3308">
        <v>11</v>
      </c>
      <c r="BO6" s="3308">
        <v>33</v>
      </c>
      <c r="BP6" s="3308">
        <v>0</v>
      </c>
      <c r="BQ6" s="3308">
        <v>25</v>
      </c>
      <c r="BR6" s="3308">
        <v>32</v>
      </c>
      <c r="BS6" s="3308">
        <v>25</v>
      </c>
      <c r="BT6" s="3308">
        <v>33</v>
      </c>
      <c r="BU6" s="3308">
        <v>53</v>
      </c>
      <c r="BV6" s="3292"/>
      <c r="BW6" s="3293">
        <v>7</v>
      </c>
      <c r="BX6" s="3308">
        <v>52</v>
      </c>
      <c r="BY6" s="3293">
        <v>149</v>
      </c>
      <c r="BZ6" s="3293">
        <v>91</v>
      </c>
      <c r="CA6" s="3293"/>
      <c r="CB6" s="3293">
        <v>15</v>
      </c>
      <c r="CC6" s="3293"/>
      <c r="CD6" s="3293">
        <v>85</v>
      </c>
      <c r="CE6" s="3293">
        <v>10</v>
      </c>
      <c r="CF6" s="3293">
        <v>200</v>
      </c>
      <c r="CG6" s="3293">
        <v>7</v>
      </c>
      <c r="CH6" s="3293">
        <v>20</v>
      </c>
      <c r="CI6" s="3293">
        <v>5</v>
      </c>
      <c r="CJ6" s="3293">
        <v>90</v>
      </c>
      <c r="CK6" s="3293">
        <v>50</v>
      </c>
      <c r="CL6" s="3293">
        <v>45</v>
      </c>
      <c r="CM6" s="3293">
        <v>7</v>
      </c>
      <c r="CN6" s="3293">
        <v>44</v>
      </c>
      <c r="CO6" s="3293">
        <v>100</v>
      </c>
      <c r="CP6" s="3293">
        <v>40</v>
      </c>
      <c r="CQ6" s="3293">
        <v>8</v>
      </c>
      <c r="CR6" s="3293">
        <v>15</v>
      </c>
      <c r="CS6" s="3293">
        <v>37</v>
      </c>
      <c r="CT6" s="3293"/>
      <c r="CU6" s="3292"/>
      <c r="CV6" s="3292">
        <v>18</v>
      </c>
      <c r="CW6" s="3293">
        <v>307</v>
      </c>
      <c r="CX6" s="3292"/>
      <c r="CY6" s="3292">
        <v>55</v>
      </c>
      <c r="CZ6" s="3292"/>
      <c r="DA6" s="3292">
        <v>100</v>
      </c>
      <c r="DB6" s="3292"/>
      <c r="DC6" s="3292"/>
      <c r="DD6" s="3292"/>
      <c r="DE6" s="3293"/>
      <c r="DF6" s="3251">
        <f t="shared" si="0"/>
        <v>6861</v>
      </c>
      <c r="DG6" s="3294"/>
      <c r="DH6" s="3295"/>
      <c r="DI6" s="3295">
        <v>10</v>
      </c>
      <c r="DJ6" s="3295">
        <v>32</v>
      </c>
      <c r="DK6" s="3295"/>
      <c r="DL6" s="3295"/>
      <c r="DM6" s="3295">
        <v>0</v>
      </c>
      <c r="DN6" s="3295">
        <v>120</v>
      </c>
      <c r="DO6" s="3295"/>
      <c r="DP6" s="3295"/>
      <c r="DQ6" s="3295"/>
      <c r="DR6" s="3295"/>
      <c r="DS6" s="3295"/>
      <c r="DT6" s="3310">
        <v>82</v>
      </c>
      <c r="DU6" s="3295"/>
      <c r="DV6" s="3295">
        <v>96</v>
      </c>
      <c r="DW6" s="3295">
        <v>184</v>
      </c>
      <c r="DX6" s="3295">
        <v>31</v>
      </c>
      <c r="DY6" s="3295"/>
      <c r="DZ6" s="3295">
        <v>32</v>
      </c>
      <c r="EA6" s="3295">
        <v>36</v>
      </c>
      <c r="EB6" s="3295"/>
      <c r="EC6" s="3295"/>
      <c r="ED6" s="3295">
        <v>488</v>
      </c>
      <c r="EE6" s="3295">
        <v>412</v>
      </c>
      <c r="EF6" s="3295"/>
      <c r="EG6" s="3295"/>
      <c r="EH6" s="3295"/>
      <c r="EI6" s="3295"/>
      <c r="EJ6" s="3295"/>
      <c r="EK6" s="3295"/>
      <c r="EL6" s="3295"/>
      <c r="EM6" s="3295"/>
      <c r="EN6" s="3295"/>
      <c r="EO6" s="3295">
        <v>216</v>
      </c>
      <c r="EP6" s="3295"/>
      <c r="EQ6" s="3295"/>
      <c r="ER6" s="3295">
        <v>150</v>
      </c>
      <c r="ES6" s="3295">
        <v>152</v>
      </c>
      <c r="ET6" s="3295"/>
      <c r="EU6" s="3295">
        <v>0</v>
      </c>
      <c r="EV6" s="3295">
        <v>18</v>
      </c>
      <c r="EW6" s="3295">
        <v>10</v>
      </c>
      <c r="EX6" s="3295">
        <v>11</v>
      </c>
      <c r="EY6" s="3295">
        <v>40</v>
      </c>
      <c r="EZ6" s="3295">
        <v>43</v>
      </c>
      <c r="FA6" s="3295">
        <v>36</v>
      </c>
      <c r="FB6" s="3295">
        <v>41</v>
      </c>
      <c r="FC6" s="3295">
        <v>52</v>
      </c>
      <c r="FD6" s="3295">
        <v>100</v>
      </c>
      <c r="FE6" s="3289"/>
      <c r="FF6" s="3289"/>
      <c r="FG6" s="3289">
        <v>16</v>
      </c>
      <c r="FH6" s="3289">
        <v>18</v>
      </c>
      <c r="FI6" s="3289"/>
      <c r="FJ6" s="3289"/>
      <c r="FK6" s="3289"/>
      <c r="FL6" s="3271">
        <f t="shared" si="1"/>
        <v>2426</v>
      </c>
      <c r="FM6" s="3272">
        <f t="shared" si="2"/>
        <v>9287</v>
      </c>
      <c r="FN6" s="3283">
        <v>103.45</v>
      </c>
      <c r="FO6" s="2323"/>
      <c r="FP6" s="2324"/>
      <c r="FQ6" s="2324"/>
      <c r="FR6" s="2324"/>
      <c r="FS6" s="2324"/>
      <c r="GB6" s="2325"/>
      <c r="GC6" s="2325"/>
      <c r="HT6" s="2325"/>
      <c r="HU6" s="2325"/>
    </row>
    <row r="7" spans="1:245" s="841" customFormat="1" ht="27" customHeight="1">
      <c r="A7" s="2326">
        <v>0.16666666666666699</v>
      </c>
      <c r="B7" s="3312">
        <v>60</v>
      </c>
      <c r="C7" s="3308">
        <v>80</v>
      </c>
      <c r="D7" s="3308"/>
      <c r="E7" s="3308"/>
      <c r="F7" s="3293">
        <v>16</v>
      </c>
      <c r="G7" s="3292"/>
      <c r="H7" s="3293">
        <v>151</v>
      </c>
      <c r="I7" s="3308"/>
      <c r="J7" s="3308"/>
      <c r="K7" s="3308">
        <v>130</v>
      </c>
      <c r="L7" s="3308"/>
      <c r="M7" s="3308">
        <v>72</v>
      </c>
      <c r="N7" s="3308"/>
      <c r="O7" s="3308"/>
      <c r="P7" s="3308"/>
      <c r="Q7" s="3308"/>
      <c r="R7" s="3308">
        <v>219</v>
      </c>
      <c r="S7" s="3308">
        <v>100</v>
      </c>
      <c r="T7" s="3308">
        <v>78</v>
      </c>
      <c r="U7" s="3308">
        <v>30</v>
      </c>
      <c r="V7" s="3308">
        <v>120</v>
      </c>
      <c r="W7" s="3308"/>
      <c r="X7" s="3308"/>
      <c r="Y7" s="3308"/>
      <c r="Z7" s="3308">
        <v>360</v>
      </c>
      <c r="AA7" s="3308"/>
      <c r="AB7" s="3293">
        <v>100</v>
      </c>
      <c r="AC7" s="3308">
        <v>100</v>
      </c>
      <c r="AD7" s="3308"/>
      <c r="AE7" s="3308">
        <v>42</v>
      </c>
      <c r="AF7" s="3308">
        <v>183</v>
      </c>
      <c r="AG7" s="3308">
        <v>301</v>
      </c>
      <c r="AH7" s="3308">
        <v>300</v>
      </c>
      <c r="AI7" s="3308"/>
      <c r="AJ7" s="3308">
        <v>100</v>
      </c>
      <c r="AK7" s="3308"/>
      <c r="AL7" s="3308"/>
      <c r="AM7" s="3308">
        <v>415</v>
      </c>
      <c r="AN7" s="3308">
        <v>390</v>
      </c>
      <c r="AO7" s="3308">
        <v>292</v>
      </c>
      <c r="AP7" s="3308">
        <v>44</v>
      </c>
      <c r="AQ7" s="3308"/>
      <c r="AR7" s="3308">
        <v>70</v>
      </c>
      <c r="AS7" s="3308">
        <v>60</v>
      </c>
      <c r="AT7" s="3308">
        <v>288</v>
      </c>
      <c r="AU7" s="3308">
        <v>32</v>
      </c>
      <c r="AV7" s="3308">
        <v>89</v>
      </c>
      <c r="AW7" s="3308">
        <v>47</v>
      </c>
      <c r="AX7" s="3308">
        <v>78</v>
      </c>
      <c r="AY7" s="3308"/>
      <c r="AZ7" s="3308">
        <v>44</v>
      </c>
      <c r="BA7" s="3308">
        <v>8</v>
      </c>
      <c r="BB7" s="3308">
        <v>11</v>
      </c>
      <c r="BC7" s="3308">
        <v>50</v>
      </c>
      <c r="BD7" s="3308">
        <v>8</v>
      </c>
      <c r="BE7" s="3308">
        <v>290</v>
      </c>
      <c r="BF7" s="3308">
        <v>17</v>
      </c>
      <c r="BG7" s="3308">
        <v>50</v>
      </c>
      <c r="BH7" s="3308">
        <v>19</v>
      </c>
      <c r="BI7" s="3308">
        <v>19</v>
      </c>
      <c r="BJ7" s="3308">
        <v>20</v>
      </c>
      <c r="BK7" s="3309">
        <v>144</v>
      </c>
      <c r="BL7" s="3308">
        <v>32</v>
      </c>
      <c r="BM7" s="3308">
        <v>22</v>
      </c>
      <c r="BN7" s="3308">
        <v>11</v>
      </c>
      <c r="BO7" s="3308">
        <v>33</v>
      </c>
      <c r="BP7" s="3308">
        <v>0</v>
      </c>
      <c r="BQ7" s="3308">
        <v>25</v>
      </c>
      <c r="BR7" s="3308">
        <v>32</v>
      </c>
      <c r="BS7" s="3308">
        <v>25</v>
      </c>
      <c r="BT7" s="3308">
        <v>33</v>
      </c>
      <c r="BU7" s="3308">
        <v>52</v>
      </c>
      <c r="BV7" s="3292"/>
      <c r="BW7" s="3293">
        <v>7</v>
      </c>
      <c r="BX7" s="3308">
        <v>47</v>
      </c>
      <c r="BY7" s="3293">
        <v>149</v>
      </c>
      <c r="BZ7" s="3293">
        <v>91</v>
      </c>
      <c r="CA7" s="3293"/>
      <c r="CB7" s="3293">
        <v>15</v>
      </c>
      <c r="CC7" s="3293"/>
      <c r="CD7" s="3293">
        <v>85</v>
      </c>
      <c r="CE7" s="3293">
        <v>10</v>
      </c>
      <c r="CF7" s="3293">
        <v>200</v>
      </c>
      <c r="CG7" s="3293">
        <v>7</v>
      </c>
      <c r="CH7" s="3293">
        <v>20</v>
      </c>
      <c r="CI7" s="3293">
        <v>5</v>
      </c>
      <c r="CJ7" s="3293">
        <v>90</v>
      </c>
      <c r="CK7" s="3293">
        <v>50</v>
      </c>
      <c r="CL7" s="3293">
        <v>45</v>
      </c>
      <c r="CM7" s="3293">
        <v>7</v>
      </c>
      <c r="CN7" s="3293">
        <v>45</v>
      </c>
      <c r="CO7" s="3293">
        <v>100</v>
      </c>
      <c r="CP7" s="3293">
        <v>40</v>
      </c>
      <c r="CQ7" s="3293">
        <v>8</v>
      </c>
      <c r="CR7" s="3293">
        <v>15</v>
      </c>
      <c r="CS7" s="3293">
        <v>18</v>
      </c>
      <c r="CT7" s="3293"/>
      <c r="CU7" s="3292"/>
      <c r="CV7" s="3292">
        <v>18</v>
      </c>
      <c r="CW7" s="3293">
        <v>307</v>
      </c>
      <c r="CX7" s="3292"/>
      <c r="CY7" s="3292">
        <v>55</v>
      </c>
      <c r="CZ7" s="3292"/>
      <c r="DA7" s="3292">
        <v>78</v>
      </c>
      <c r="DB7" s="3292"/>
      <c r="DC7" s="3292"/>
      <c r="DD7" s="3292"/>
      <c r="DE7" s="3293"/>
      <c r="DF7" s="3251">
        <f t="shared" si="0"/>
        <v>6804</v>
      </c>
      <c r="DG7" s="3294"/>
      <c r="DH7" s="3295"/>
      <c r="DI7" s="3295">
        <v>10</v>
      </c>
      <c r="DJ7" s="3295">
        <v>16</v>
      </c>
      <c r="DK7" s="3295"/>
      <c r="DL7" s="3295"/>
      <c r="DM7" s="3295"/>
      <c r="DN7" s="3295">
        <v>120</v>
      </c>
      <c r="DO7" s="3295"/>
      <c r="DP7" s="3295"/>
      <c r="DQ7" s="3295"/>
      <c r="DR7" s="3295"/>
      <c r="DS7" s="3295"/>
      <c r="DT7" s="3310">
        <v>82</v>
      </c>
      <c r="DU7" s="3295"/>
      <c r="DV7" s="3295">
        <v>96</v>
      </c>
      <c r="DW7" s="3295">
        <v>164</v>
      </c>
      <c r="DX7" s="3295">
        <v>32</v>
      </c>
      <c r="DY7" s="3295"/>
      <c r="DZ7" s="3295">
        <v>8</v>
      </c>
      <c r="EA7" s="3295">
        <v>25</v>
      </c>
      <c r="EB7" s="3295"/>
      <c r="EC7" s="3295"/>
      <c r="ED7" s="3295">
        <v>488</v>
      </c>
      <c r="EE7" s="3295">
        <v>414</v>
      </c>
      <c r="EF7" s="3295"/>
      <c r="EG7" s="3295"/>
      <c r="EH7" s="3295"/>
      <c r="EI7" s="3295"/>
      <c r="EJ7" s="3295"/>
      <c r="EK7" s="3295"/>
      <c r="EL7" s="3295"/>
      <c r="EM7" s="3295"/>
      <c r="EN7" s="3295"/>
      <c r="EO7" s="3295">
        <v>218</v>
      </c>
      <c r="EP7" s="3295"/>
      <c r="EQ7" s="3295"/>
      <c r="ER7" s="3295">
        <v>139</v>
      </c>
      <c r="ES7" s="3295">
        <v>156</v>
      </c>
      <c r="ET7" s="3295"/>
      <c r="EU7" s="3295"/>
      <c r="EV7" s="3295">
        <v>18</v>
      </c>
      <c r="EW7" s="3295">
        <v>10</v>
      </c>
      <c r="EX7" s="3295">
        <v>8</v>
      </c>
      <c r="EY7" s="3295">
        <v>40</v>
      </c>
      <c r="EZ7" s="3295">
        <v>43</v>
      </c>
      <c r="FA7" s="3295">
        <v>36</v>
      </c>
      <c r="FB7" s="3295">
        <v>40</v>
      </c>
      <c r="FC7" s="3295">
        <v>52</v>
      </c>
      <c r="FD7" s="3295">
        <v>100</v>
      </c>
      <c r="FE7" s="3289"/>
      <c r="FF7" s="3289"/>
      <c r="FG7" s="3289">
        <v>16</v>
      </c>
      <c r="FH7" s="3289">
        <v>18</v>
      </c>
      <c r="FI7" s="3289"/>
      <c r="FJ7" s="3289"/>
      <c r="FK7" s="3289"/>
      <c r="FL7" s="3271">
        <f t="shared" si="1"/>
        <v>2349</v>
      </c>
      <c r="FM7" s="3272">
        <f t="shared" si="2"/>
        <v>9153</v>
      </c>
      <c r="FN7" s="3283">
        <v>103.46</v>
      </c>
      <c r="FO7" s="2323"/>
      <c r="FP7" s="2324"/>
      <c r="FQ7" s="2324"/>
      <c r="FR7" s="2324"/>
      <c r="FS7" s="2324"/>
      <c r="GB7" s="2325"/>
      <c r="GC7" s="2325"/>
      <c r="HT7" s="2325"/>
      <c r="HU7" s="2325"/>
    </row>
    <row r="8" spans="1:245" s="841" customFormat="1" ht="27" customHeight="1">
      <c r="A8" s="2327">
        <v>0.20833333333333401</v>
      </c>
      <c r="B8" s="3312">
        <v>60</v>
      </c>
      <c r="C8" s="3308">
        <v>80</v>
      </c>
      <c r="D8" s="3308"/>
      <c r="E8" s="3308"/>
      <c r="F8" s="3293">
        <v>16</v>
      </c>
      <c r="G8" s="3292"/>
      <c r="H8" s="3293">
        <v>151</v>
      </c>
      <c r="I8" s="3308"/>
      <c r="J8" s="3308"/>
      <c r="K8" s="3308">
        <v>60</v>
      </c>
      <c r="L8" s="3308"/>
      <c r="M8" s="3308">
        <v>72</v>
      </c>
      <c r="N8" s="3308"/>
      <c r="O8" s="3308"/>
      <c r="P8" s="3308"/>
      <c r="Q8" s="3308"/>
      <c r="R8" s="3308">
        <v>220</v>
      </c>
      <c r="S8" s="3308">
        <v>47</v>
      </c>
      <c r="T8" s="3308">
        <v>78</v>
      </c>
      <c r="U8" s="3308">
        <v>30</v>
      </c>
      <c r="V8" s="3308">
        <v>120</v>
      </c>
      <c r="W8" s="3308"/>
      <c r="X8" s="3308"/>
      <c r="Y8" s="3308"/>
      <c r="Z8" s="3308">
        <v>360</v>
      </c>
      <c r="AA8" s="3308"/>
      <c r="AB8" s="3293">
        <v>100</v>
      </c>
      <c r="AC8" s="3308">
        <v>100</v>
      </c>
      <c r="AD8" s="3308"/>
      <c r="AE8" s="3308">
        <v>42</v>
      </c>
      <c r="AF8" s="3308">
        <v>190</v>
      </c>
      <c r="AG8" s="3308">
        <v>301</v>
      </c>
      <c r="AH8" s="3308">
        <v>300</v>
      </c>
      <c r="AI8" s="3308"/>
      <c r="AJ8" s="3308">
        <v>100</v>
      </c>
      <c r="AK8" s="3308"/>
      <c r="AL8" s="3308"/>
      <c r="AM8" s="3308">
        <v>415</v>
      </c>
      <c r="AN8" s="3308">
        <v>400</v>
      </c>
      <c r="AO8" s="3308">
        <v>291</v>
      </c>
      <c r="AP8" s="3308">
        <v>44</v>
      </c>
      <c r="AQ8" s="3308"/>
      <c r="AR8" s="3308">
        <v>70</v>
      </c>
      <c r="AS8" s="3308">
        <v>60</v>
      </c>
      <c r="AT8" s="3308">
        <v>294</v>
      </c>
      <c r="AU8" s="3308">
        <v>32</v>
      </c>
      <c r="AV8" s="3308">
        <v>89</v>
      </c>
      <c r="AW8" s="3308">
        <v>47</v>
      </c>
      <c r="AX8" s="3308">
        <v>78</v>
      </c>
      <c r="AY8" s="3308"/>
      <c r="AZ8" s="3308">
        <v>44</v>
      </c>
      <c r="BA8" s="3308">
        <v>8</v>
      </c>
      <c r="BB8" s="3308">
        <v>11</v>
      </c>
      <c r="BC8" s="3308">
        <v>50</v>
      </c>
      <c r="BD8" s="3308">
        <v>15</v>
      </c>
      <c r="BE8" s="3308">
        <v>300</v>
      </c>
      <c r="BF8" s="3308">
        <v>17</v>
      </c>
      <c r="BG8" s="3308">
        <v>42</v>
      </c>
      <c r="BH8" s="3308">
        <v>19</v>
      </c>
      <c r="BI8" s="3308">
        <v>19</v>
      </c>
      <c r="BJ8" s="3308">
        <v>0</v>
      </c>
      <c r="BK8" s="3309">
        <v>142</v>
      </c>
      <c r="BL8" s="3308">
        <v>32</v>
      </c>
      <c r="BM8" s="3308">
        <v>22</v>
      </c>
      <c r="BN8" s="3308">
        <v>11</v>
      </c>
      <c r="BO8" s="3308">
        <v>33</v>
      </c>
      <c r="BP8" s="3308">
        <v>18</v>
      </c>
      <c r="BQ8" s="3308">
        <v>25</v>
      </c>
      <c r="BR8" s="3308">
        <v>32</v>
      </c>
      <c r="BS8" s="3308">
        <v>25</v>
      </c>
      <c r="BT8" s="3308">
        <v>33</v>
      </c>
      <c r="BU8" s="3308">
        <v>53</v>
      </c>
      <c r="BV8" s="3292"/>
      <c r="BW8" s="3293">
        <v>7</v>
      </c>
      <c r="BX8" s="3308">
        <v>43</v>
      </c>
      <c r="BY8" s="3293">
        <v>149</v>
      </c>
      <c r="BZ8" s="3293">
        <v>91</v>
      </c>
      <c r="CA8" s="3293"/>
      <c r="CB8" s="3293">
        <v>15</v>
      </c>
      <c r="CC8" s="3293"/>
      <c r="CD8" s="3293">
        <v>85</v>
      </c>
      <c r="CE8" s="3293">
        <v>10</v>
      </c>
      <c r="CF8" s="3293">
        <v>200</v>
      </c>
      <c r="CG8" s="3293">
        <v>7</v>
      </c>
      <c r="CH8" s="3293">
        <v>20</v>
      </c>
      <c r="CI8" s="3293">
        <v>5</v>
      </c>
      <c r="CJ8" s="3293">
        <v>90</v>
      </c>
      <c r="CK8" s="3293">
        <v>50</v>
      </c>
      <c r="CL8" s="3293">
        <v>45</v>
      </c>
      <c r="CM8" s="3293">
        <v>7</v>
      </c>
      <c r="CN8" s="3293">
        <v>46</v>
      </c>
      <c r="CO8" s="3293">
        <v>82</v>
      </c>
      <c r="CP8" s="3293">
        <v>6</v>
      </c>
      <c r="CQ8" s="3293">
        <v>8</v>
      </c>
      <c r="CR8" s="3293">
        <v>15</v>
      </c>
      <c r="CS8" s="3293">
        <v>18</v>
      </c>
      <c r="CT8" s="3293"/>
      <c r="CU8" s="3292"/>
      <c r="CV8" s="3292">
        <v>18</v>
      </c>
      <c r="CW8" s="3293">
        <v>308</v>
      </c>
      <c r="CX8" s="3292"/>
      <c r="CY8" s="3292">
        <v>55</v>
      </c>
      <c r="CZ8" s="3292"/>
      <c r="DA8" s="3292">
        <v>78</v>
      </c>
      <c r="DB8" s="3292"/>
      <c r="DC8" s="3292"/>
      <c r="DD8" s="3292"/>
      <c r="DE8" s="3293"/>
      <c r="DF8" s="3251">
        <f t="shared" si="0"/>
        <v>6656</v>
      </c>
      <c r="DG8" s="3294"/>
      <c r="DH8" s="3295"/>
      <c r="DI8" s="3295">
        <v>10</v>
      </c>
      <c r="DJ8" s="3295">
        <v>16</v>
      </c>
      <c r="DK8" s="3295"/>
      <c r="DL8" s="3295"/>
      <c r="DM8" s="3295"/>
      <c r="DN8" s="3295">
        <v>120</v>
      </c>
      <c r="DO8" s="3295"/>
      <c r="DP8" s="3295"/>
      <c r="DQ8" s="3295"/>
      <c r="DR8" s="3295"/>
      <c r="DS8" s="3295"/>
      <c r="DT8" s="3310">
        <v>82</v>
      </c>
      <c r="DU8" s="3295"/>
      <c r="DV8" s="3295">
        <v>96</v>
      </c>
      <c r="DW8" s="3295">
        <v>176</v>
      </c>
      <c r="DX8" s="3295">
        <v>32</v>
      </c>
      <c r="DY8" s="3295"/>
      <c r="DZ8" s="3295">
        <v>8</v>
      </c>
      <c r="EA8" s="3295">
        <v>15</v>
      </c>
      <c r="EB8" s="3295"/>
      <c r="EC8" s="3295"/>
      <c r="ED8" s="3295">
        <v>488</v>
      </c>
      <c r="EE8" s="3295">
        <v>412</v>
      </c>
      <c r="EF8" s="3295"/>
      <c r="EG8" s="3295"/>
      <c r="EH8" s="3295"/>
      <c r="EI8" s="3295"/>
      <c r="EJ8" s="3295"/>
      <c r="EK8" s="3295"/>
      <c r="EL8" s="3295"/>
      <c r="EM8" s="3295"/>
      <c r="EN8" s="3295"/>
      <c r="EO8" s="3295">
        <v>218</v>
      </c>
      <c r="EP8" s="3295"/>
      <c r="EQ8" s="3295"/>
      <c r="ER8" s="3295">
        <v>134</v>
      </c>
      <c r="ES8" s="3295">
        <v>155</v>
      </c>
      <c r="ET8" s="3295"/>
      <c r="EU8" s="3295"/>
      <c r="EV8" s="3295">
        <v>18</v>
      </c>
      <c r="EW8" s="3295">
        <v>10</v>
      </c>
      <c r="EX8" s="3295">
        <v>8</v>
      </c>
      <c r="EY8" s="3295">
        <v>40</v>
      </c>
      <c r="EZ8" s="3295">
        <v>43</v>
      </c>
      <c r="FA8" s="3295">
        <v>36</v>
      </c>
      <c r="FB8" s="3295">
        <v>40</v>
      </c>
      <c r="FC8" s="3295">
        <v>8</v>
      </c>
      <c r="FD8" s="3295">
        <v>100</v>
      </c>
      <c r="FE8" s="3289"/>
      <c r="FF8" s="3289"/>
      <c r="FG8" s="3289">
        <v>0</v>
      </c>
      <c r="FH8" s="3289">
        <v>18</v>
      </c>
      <c r="FI8" s="3289"/>
      <c r="FJ8" s="3289"/>
      <c r="FK8" s="3289"/>
      <c r="FL8" s="3271">
        <f t="shared" si="1"/>
        <v>2283</v>
      </c>
      <c r="FM8" s="3272">
        <f t="shared" si="2"/>
        <v>8939</v>
      </c>
      <c r="FN8" s="3283">
        <v>103.47</v>
      </c>
      <c r="FO8" s="2323"/>
      <c r="FP8" s="2324"/>
      <c r="FQ8" s="2324"/>
      <c r="FR8" s="2324"/>
      <c r="FS8" s="2324"/>
      <c r="GB8" s="2325"/>
      <c r="GC8" s="2325"/>
      <c r="HT8" s="2325"/>
      <c r="HU8" s="2325"/>
    </row>
    <row r="9" spans="1:245" s="841" customFormat="1" ht="27" customHeight="1">
      <c r="A9" s="2327">
        <v>0.25</v>
      </c>
      <c r="B9" s="3312">
        <v>60</v>
      </c>
      <c r="C9" s="3308">
        <v>80</v>
      </c>
      <c r="D9" s="3308"/>
      <c r="E9" s="3308"/>
      <c r="F9" s="3293">
        <v>8</v>
      </c>
      <c r="G9" s="3292"/>
      <c r="H9" s="3293">
        <v>113</v>
      </c>
      <c r="I9" s="3308"/>
      <c r="J9" s="3308"/>
      <c r="K9" s="3308">
        <v>60</v>
      </c>
      <c r="L9" s="3308"/>
      <c r="M9" s="3308">
        <v>72</v>
      </c>
      <c r="N9" s="3308"/>
      <c r="O9" s="3308"/>
      <c r="P9" s="3308"/>
      <c r="Q9" s="3308"/>
      <c r="R9" s="3308">
        <v>223</v>
      </c>
      <c r="S9" s="3308">
        <v>30</v>
      </c>
      <c r="T9" s="3308">
        <v>78</v>
      </c>
      <c r="U9" s="3308">
        <v>30</v>
      </c>
      <c r="V9" s="3308">
        <v>120</v>
      </c>
      <c r="W9" s="3308"/>
      <c r="X9" s="3308"/>
      <c r="Y9" s="3308"/>
      <c r="Z9" s="3308">
        <v>330</v>
      </c>
      <c r="AA9" s="3308"/>
      <c r="AB9" s="3293">
        <v>100</v>
      </c>
      <c r="AC9" s="3308">
        <v>100</v>
      </c>
      <c r="AD9" s="3308"/>
      <c r="AE9" s="3308">
        <v>42</v>
      </c>
      <c r="AF9" s="3308">
        <v>191</v>
      </c>
      <c r="AG9" s="3308">
        <v>301</v>
      </c>
      <c r="AH9" s="3308">
        <v>300</v>
      </c>
      <c r="AI9" s="3308"/>
      <c r="AJ9" s="3308">
        <v>100</v>
      </c>
      <c r="AK9" s="3308"/>
      <c r="AL9" s="3308"/>
      <c r="AM9" s="3308">
        <v>370</v>
      </c>
      <c r="AN9" s="3308">
        <v>400</v>
      </c>
      <c r="AO9" s="3308">
        <v>292</v>
      </c>
      <c r="AP9" s="3308">
        <v>44</v>
      </c>
      <c r="AQ9" s="3308"/>
      <c r="AR9" s="3308">
        <v>70</v>
      </c>
      <c r="AS9" s="3308">
        <v>60</v>
      </c>
      <c r="AT9" s="3308">
        <v>293</v>
      </c>
      <c r="AU9" s="3308">
        <v>32</v>
      </c>
      <c r="AV9" s="3308">
        <v>10</v>
      </c>
      <c r="AW9" s="3308">
        <v>47</v>
      </c>
      <c r="AX9" s="3308">
        <v>78</v>
      </c>
      <c r="AY9" s="3308"/>
      <c r="AZ9" s="3308">
        <v>11</v>
      </c>
      <c r="BA9" s="3308">
        <v>8</v>
      </c>
      <c r="BB9" s="3308">
        <v>11</v>
      </c>
      <c r="BC9" s="3308">
        <v>11</v>
      </c>
      <c r="BD9" s="3308">
        <v>16</v>
      </c>
      <c r="BE9" s="3308">
        <v>270</v>
      </c>
      <c r="BF9" s="3308">
        <v>17</v>
      </c>
      <c r="BG9" s="3308">
        <v>40</v>
      </c>
      <c r="BH9" s="3308">
        <v>19</v>
      </c>
      <c r="BI9" s="3308">
        <v>0</v>
      </c>
      <c r="BJ9" s="3308">
        <v>20</v>
      </c>
      <c r="BK9" s="3309">
        <v>126</v>
      </c>
      <c r="BL9" s="3308">
        <v>32</v>
      </c>
      <c r="BM9" s="3308">
        <v>22</v>
      </c>
      <c r="BN9" s="3308">
        <v>11</v>
      </c>
      <c r="BO9" s="3308">
        <v>33</v>
      </c>
      <c r="BP9" s="3308">
        <v>18</v>
      </c>
      <c r="BQ9" s="3308">
        <v>25</v>
      </c>
      <c r="BR9" s="3308">
        <v>32</v>
      </c>
      <c r="BS9" s="3308">
        <v>25</v>
      </c>
      <c r="BT9" s="3308">
        <v>33</v>
      </c>
      <c r="BU9" s="3308">
        <v>22</v>
      </c>
      <c r="BV9" s="3292"/>
      <c r="BW9" s="3293">
        <v>7</v>
      </c>
      <c r="BX9" s="3308">
        <v>43</v>
      </c>
      <c r="BY9" s="3293">
        <v>115</v>
      </c>
      <c r="BZ9" s="3293">
        <v>48</v>
      </c>
      <c r="CA9" s="3293"/>
      <c r="CB9" s="3293">
        <v>15</v>
      </c>
      <c r="CC9" s="3293"/>
      <c r="CD9" s="3293">
        <v>10</v>
      </c>
      <c r="CE9" s="3293">
        <v>10</v>
      </c>
      <c r="CF9" s="3293">
        <v>200</v>
      </c>
      <c r="CG9" s="3293">
        <v>7</v>
      </c>
      <c r="CH9" s="3293">
        <v>20</v>
      </c>
      <c r="CI9" s="3293">
        <v>5</v>
      </c>
      <c r="CJ9" s="3293">
        <v>90</v>
      </c>
      <c r="CK9" s="3293">
        <v>50</v>
      </c>
      <c r="CL9" s="3293">
        <v>12</v>
      </c>
      <c r="CM9" s="3293">
        <v>7</v>
      </c>
      <c r="CN9" s="3293">
        <v>44</v>
      </c>
      <c r="CO9" s="3293">
        <v>46</v>
      </c>
      <c r="CP9" s="3293">
        <v>6</v>
      </c>
      <c r="CQ9" s="3293">
        <v>8</v>
      </c>
      <c r="CR9" s="3293">
        <v>15</v>
      </c>
      <c r="CS9" s="3293">
        <v>18</v>
      </c>
      <c r="CT9" s="3293"/>
      <c r="CU9" s="3292">
        <v>0</v>
      </c>
      <c r="CV9" s="3292">
        <v>18</v>
      </c>
      <c r="CW9" s="3293">
        <v>308</v>
      </c>
      <c r="CX9" s="3292"/>
      <c r="CY9" s="3292">
        <v>55</v>
      </c>
      <c r="CZ9" s="3292"/>
      <c r="DA9" s="3292">
        <v>78</v>
      </c>
      <c r="DB9" s="3292"/>
      <c r="DC9" s="3292"/>
      <c r="DD9" s="3292"/>
      <c r="DE9" s="3293"/>
      <c r="DF9" s="3251">
        <f t="shared" si="0"/>
        <v>6071</v>
      </c>
      <c r="DG9" s="3294"/>
      <c r="DH9" s="3295"/>
      <c r="DI9" s="3295">
        <v>10</v>
      </c>
      <c r="DJ9" s="3295">
        <v>16</v>
      </c>
      <c r="DK9" s="3295"/>
      <c r="DL9" s="3295"/>
      <c r="DM9" s="3295"/>
      <c r="DN9" s="3295">
        <v>120</v>
      </c>
      <c r="DO9" s="3295"/>
      <c r="DP9" s="3295"/>
      <c r="DQ9" s="3295"/>
      <c r="DR9" s="3295"/>
      <c r="DS9" s="3295"/>
      <c r="DT9" s="3310">
        <v>48</v>
      </c>
      <c r="DU9" s="3295"/>
      <c r="DV9" s="3295">
        <v>97</v>
      </c>
      <c r="DW9" s="3295">
        <v>168</v>
      </c>
      <c r="DX9" s="3295">
        <v>26</v>
      </c>
      <c r="DY9" s="3295"/>
      <c r="DZ9" s="3295">
        <v>8</v>
      </c>
      <c r="EA9" s="3295">
        <v>0</v>
      </c>
      <c r="EB9" s="3295"/>
      <c r="EC9" s="3295"/>
      <c r="ED9" s="3295">
        <v>488</v>
      </c>
      <c r="EE9" s="3295">
        <v>414</v>
      </c>
      <c r="EF9" s="3295"/>
      <c r="EG9" s="3295"/>
      <c r="EH9" s="3295"/>
      <c r="EI9" s="3295"/>
      <c r="EJ9" s="3295"/>
      <c r="EK9" s="3295"/>
      <c r="EL9" s="3295"/>
      <c r="EM9" s="3295"/>
      <c r="EN9" s="3295"/>
      <c r="EO9" s="3295">
        <v>218</v>
      </c>
      <c r="EP9" s="3295"/>
      <c r="EQ9" s="3295"/>
      <c r="ER9" s="3295">
        <v>134</v>
      </c>
      <c r="ES9" s="3295">
        <v>155</v>
      </c>
      <c r="ET9" s="3295"/>
      <c r="EU9" s="3295"/>
      <c r="EV9" s="3295">
        <v>18</v>
      </c>
      <c r="EW9" s="3295">
        <v>9</v>
      </c>
      <c r="EX9" s="3295">
        <v>8</v>
      </c>
      <c r="EY9" s="3295">
        <v>40</v>
      </c>
      <c r="EZ9" s="3295">
        <v>43</v>
      </c>
      <c r="FA9" s="3295">
        <v>36</v>
      </c>
      <c r="FB9" s="3295">
        <v>40</v>
      </c>
      <c r="FC9" s="3295">
        <v>8</v>
      </c>
      <c r="FD9" s="3295">
        <v>50</v>
      </c>
      <c r="FE9" s="3289"/>
      <c r="FF9" s="3289"/>
      <c r="FG9" s="3289"/>
      <c r="FH9" s="3289">
        <v>0</v>
      </c>
      <c r="FI9" s="3289"/>
      <c r="FJ9" s="3289"/>
      <c r="FK9" s="3289"/>
      <c r="FL9" s="3271">
        <f t="shared" si="1"/>
        <v>2154</v>
      </c>
      <c r="FM9" s="3272">
        <f t="shared" si="2"/>
        <v>8225</v>
      </c>
      <c r="FN9" s="3283">
        <v>103.48</v>
      </c>
      <c r="FO9" s="2323"/>
      <c r="FP9" s="2324"/>
      <c r="FQ9" s="2324"/>
      <c r="FR9" s="2324"/>
      <c r="FS9" s="2324"/>
      <c r="GB9" s="2325"/>
      <c r="GC9" s="2325"/>
      <c r="GV9" s="2325"/>
      <c r="GW9" s="2325"/>
      <c r="HT9" s="2325"/>
      <c r="HU9" s="2325"/>
    </row>
    <row r="10" spans="1:245" s="841" customFormat="1" ht="27" customHeight="1">
      <c r="A10" s="2327">
        <v>0.29166666666666669</v>
      </c>
      <c r="B10" s="3312">
        <v>30</v>
      </c>
      <c r="C10" s="3308">
        <v>80</v>
      </c>
      <c r="D10" s="3308"/>
      <c r="E10" s="3308"/>
      <c r="F10" s="3293">
        <v>8</v>
      </c>
      <c r="G10" s="3292"/>
      <c r="H10" s="3293">
        <v>30</v>
      </c>
      <c r="I10" s="3308"/>
      <c r="J10" s="3308"/>
      <c r="K10" s="3308">
        <v>60</v>
      </c>
      <c r="L10" s="3308"/>
      <c r="M10" s="3308">
        <v>64</v>
      </c>
      <c r="N10" s="3308"/>
      <c r="O10" s="3308"/>
      <c r="P10" s="3308"/>
      <c r="Q10" s="3308"/>
      <c r="R10" s="3308">
        <v>222</v>
      </c>
      <c r="S10" s="3308">
        <v>32</v>
      </c>
      <c r="T10" s="3308">
        <v>78</v>
      </c>
      <c r="U10" s="3308">
        <v>30</v>
      </c>
      <c r="V10" s="3308">
        <v>120</v>
      </c>
      <c r="W10" s="3308"/>
      <c r="X10" s="3308"/>
      <c r="Y10" s="3308"/>
      <c r="Z10" s="3308">
        <v>330</v>
      </c>
      <c r="AA10" s="3308"/>
      <c r="AB10" s="3293">
        <v>100</v>
      </c>
      <c r="AC10" s="3308">
        <v>100</v>
      </c>
      <c r="AD10" s="3308"/>
      <c r="AE10" s="3308">
        <v>42</v>
      </c>
      <c r="AF10" s="3308">
        <v>185</v>
      </c>
      <c r="AG10" s="3308">
        <v>300</v>
      </c>
      <c r="AH10" s="3308">
        <v>300</v>
      </c>
      <c r="AI10" s="3308"/>
      <c r="AJ10" s="3308">
        <v>100</v>
      </c>
      <c r="AK10" s="3308"/>
      <c r="AL10" s="3308"/>
      <c r="AM10" s="3308">
        <v>340</v>
      </c>
      <c r="AN10" s="3308">
        <v>400</v>
      </c>
      <c r="AO10" s="3308">
        <v>291</v>
      </c>
      <c r="AP10" s="3308">
        <v>44</v>
      </c>
      <c r="AQ10" s="3308"/>
      <c r="AR10" s="3308">
        <v>70</v>
      </c>
      <c r="AS10" s="3308">
        <v>60</v>
      </c>
      <c r="AT10" s="3308">
        <v>290</v>
      </c>
      <c r="AU10" s="3308">
        <v>32</v>
      </c>
      <c r="AV10" s="3308">
        <v>10</v>
      </c>
      <c r="AW10" s="3308">
        <v>47</v>
      </c>
      <c r="AX10" s="3308">
        <v>78</v>
      </c>
      <c r="AY10" s="3308"/>
      <c r="AZ10" s="3308">
        <v>12</v>
      </c>
      <c r="BA10" s="3308">
        <v>8</v>
      </c>
      <c r="BB10" s="3308">
        <v>11</v>
      </c>
      <c r="BC10" s="3308">
        <v>11</v>
      </c>
      <c r="BD10" s="3308">
        <v>22</v>
      </c>
      <c r="BE10" s="3308">
        <v>310</v>
      </c>
      <c r="BF10" s="3308">
        <v>17</v>
      </c>
      <c r="BG10" s="3308">
        <v>50</v>
      </c>
      <c r="BH10" s="3308">
        <v>19</v>
      </c>
      <c r="BI10" s="3308"/>
      <c r="BJ10" s="3308">
        <v>20</v>
      </c>
      <c r="BK10" s="3309">
        <v>116</v>
      </c>
      <c r="BL10" s="3308">
        <v>31</v>
      </c>
      <c r="BM10" s="3308">
        <v>22</v>
      </c>
      <c r="BN10" s="3308">
        <v>11</v>
      </c>
      <c r="BO10" s="3308">
        <v>33</v>
      </c>
      <c r="BP10" s="3308">
        <v>18</v>
      </c>
      <c r="BQ10" s="3308">
        <v>25</v>
      </c>
      <c r="BR10" s="3308">
        <v>32</v>
      </c>
      <c r="BS10" s="3308">
        <v>25</v>
      </c>
      <c r="BT10" s="3308">
        <v>33</v>
      </c>
      <c r="BU10" s="3308">
        <v>22</v>
      </c>
      <c r="BV10" s="3292"/>
      <c r="BW10" s="3293">
        <v>7</v>
      </c>
      <c r="BX10" s="3308">
        <v>43</v>
      </c>
      <c r="BY10" s="3293">
        <v>100</v>
      </c>
      <c r="BZ10" s="3293">
        <v>48</v>
      </c>
      <c r="CA10" s="3293"/>
      <c r="CB10" s="3293">
        <v>15</v>
      </c>
      <c r="CC10" s="3293"/>
      <c r="CD10" s="3293">
        <v>10</v>
      </c>
      <c r="CE10" s="3293">
        <v>10</v>
      </c>
      <c r="CF10" s="3293">
        <v>200</v>
      </c>
      <c r="CG10" s="3293">
        <v>7</v>
      </c>
      <c r="CH10" s="3293">
        <v>20</v>
      </c>
      <c r="CI10" s="3293">
        <v>5</v>
      </c>
      <c r="CJ10" s="3293">
        <v>90</v>
      </c>
      <c r="CK10" s="3293">
        <v>50</v>
      </c>
      <c r="CL10" s="3293">
        <v>12</v>
      </c>
      <c r="CM10" s="3293">
        <v>7</v>
      </c>
      <c r="CN10" s="3293">
        <v>24</v>
      </c>
      <c r="CO10" s="3293">
        <v>46</v>
      </c>
      <c r="CP10" s="3293">
        <v>6</v>
      </c>
      <c r="CQ10" s="3293">
        <v>8</v>
      </c>
      <c r="CR10" s="3293">
        <v>15</v>
      </c>
      <c r="CS10" s="3293">
        <v>18</v>
      </c>
      <c r="CT10" s="3293"/>
      <c r="CU10" s="3292">
        <v>0.3</v>
      </c>
      <c r="CV10" s="3292">
        <v>18</v>
      </c>
      <c r="CW10" s="3292">
        <v>310</v>
      </c>
      <c r="CX10" s="3292"/>
      <c r="CY10" s="3292">
        <v>55</v>
      </c>
      <c r="CZ10" s="3292"/>
      <c r="DA10" s="3292">
        <v>78</v>
      </c>
      <c r="DB10" s="3292"/>
      <c r="DC10" s="3292"/>
      <c r="DD10" s="3292"/>
      <c r="DE10" s="3293"/>
      <c r="DF10" s="3251">
        <f t="shared" si="0"/>
        <v>5923.3</v>
      </c>
      <c r="DG10" s="3294"/>
      <c r="DH10" s="3295"/>
      <c r="DI10" s="3295">
        <v>10</v>
      </c>
      <c r="DJ10" s="3295">
        <v>16</v>
      </c>
      <c r="DK10" s="3295"/>
      <c r="DL10" s="3295"/>
      <c r="DM10" s="3295"/>
      <c r="DN10" s="3295">
        <v>120</v>
      </c>
      <c r="DO10" s="3295"/>
      <c r="DP10" s="3295"/>
      <c r="DQ10" s="3295"/>
      <c r="DR10" s="3295"/>
      <c r="DS10" s="3295"/>
      <c r="DT10" s="3310">
        <v>16</v>
      </c>
      <c r="DU10" s="3295"/>
      <c r="DV10" s="3295">
        <v>96</v>
      </c>
      <c r="DW10" s="3295">
        <v>167</v>
      </c>
      <c r="DX10" s="3295">
        <v>24</v>
      </c>
      <c r="DY10" s="3295"/>
      <c r="DZ10" s="3295">
        <v>8</v>
      </c>
      <c r="EA10" s="3295"/>
      <c r="EB10" s="3295"/>
      <c r="EC10" s="3295"/>
      <c r="ED10" s="3295">
        <v>488</v>
      </c>
      <c r="EE10" s="3295">
        <v>417</v>
      </c>
      <c r="EF10" s="3295"/>
      <c r="EG10" s="3295"/>
      <c r="EH10" s="3295"/>
      <c r="EI10" s="3295"/>
      <c r="EJ10" s="3295"/>
      <c r="EK10" s="3295"/>
      <c r="EL10" s="3295"/>
      <c r="EM10" s="3295"/>
      <c r="EN10" s="3295"/>
      <c r="EO10" s="3295">
        <v>217</v>
      </c>
      <c r="EP10" s="3295"/>
      <c r="EQ10" s="3295"/>
      <c r="ER10" s="3295">
        <v>133</v>
      </c>
      <c r="ES10" s="3295">
        <v>155</v>
      </c>
      <c r="ET10" s="3295"/>
      <c r="EU10" s="3295"/>
      <c r="EV10" s="3295">
        <v>18</v>
      </c>
      <c r="EW10" s="3295">
        <v>10</v>
      </c>
      <c r="EX10" s="3295">
        <v>8</v>
      </c>
      <c r="EY10" s="3295">
        <v>40</v>
      </c>
      <c r="EZ10" s="3295">
        <v>43</v>
      </c>
      <c r="FA10" s="3295">
        <v>22</v>
      </c>
      <c r="FB10" s="3295">
        <v>40</v>
      </c>
      <c r="FC10" s="3295">
        <v>8</v>
      </c>
      <c r="FD10" s="3289">
        <v>50</v>
      </c>
      <c r="FE10" s="3289"/>
      <c r="FF10" s="3289"/>
      <c r="FG10" s="3289"/>
      <c r="FH10" s="3289"/>
      <c r="FI10" s="3289"/>
      <c r="FJ10" s="3289"/>
      <c r="FK10" s="3289"/>
      <c r="FL10" s="3271">
        <f t="shared" si="1"/>
        <v>2106</v>
      </c>
      <c r="FM10" s="3272">
        <f t="shared" si="2"/>
        <v>8029.3</v>
      </c>
      <c r="FN10" s="3283">
        <v>103.49</v>
      </c>
      <c r="FO10" s="2323"/>
      <c r="FP10" s="2324"/>
      <c r="FQ10" s="2324"/>
      <c r="FR10" s="2324"/>
      <c r="FS10" s="2324"/>
      <c r="GB10" s="2323"/>
      <c r="GC10" s="2323"/>
      <c r="GD10" s="2324"/>
      <c r="GE10" s="2324"/>
      <c r="GF10" s="2324"/>
      <c r="GG10" s="2324"/>
      <c r="GH10" s="2324"/>
      <c r="GI10" s="2324"/>
      <c r="GJ10" s="2324"/>
      <c r="GK10" s="2324"/>
      <c r="GL10" s="2324"/>
      <c r="GM10" s="2324"/>
      <c r="GN10" s="2324"/>
      <c r="GO10" s="2324"/>
      <c r="GP10" s="2324"/>
      <c r="GQ10" s="2324"/>
      <c r="GR10" s="2324"/>
      <c r="GS10" s="2324"/>
      <c r="GT10" s="2324"/>
      <c r="GU10" s="2324"/>
      <c r="GV10" s="2323"/>
      <c r="GW10" s="2323"/>
      <c r="GX10" s="2324"/>
      <c r="GY10" s="2324"/>
      <c r="GZ10" s="2324"/>
      <c r="HA10" s="2324"/>
      <c r="HB10" s="2324"/>
      <c r="HC10" s="2324"/>
      <c r="HD10" s="2324"/>
      <c r="HE10" s="2324"/>
      <c r="HF10" s="2324"/>
      <c r="HG10" s="2324"/>
      <c r="HH10" s="2324"/>
      <c r="HI10" s="2324"/>
      <c r="HJ10" s="2324"/>
      <c r="HK10" s="2324"/>
      <c r="HL10" s="2324"/>
      <c r="HM10" s="2324"/>
      <c r="HN10" s="2324"/>
      <c r="HO10" s="2324"/>
      <c r="HP10" s="2324"/>
      <c r="HQ10" s="2324"/>
      <c r="HR10" s="2324"/>
      <c r="HS10" s="2324"/>
      <c r="HT10" s="2324"/>
      <c r="HU10" s="2324"/>
      <c r="HV10" s="2324"/>
      <c r="HW10" s="2324"/>
      <c r="HX10" s="2324"/>
      <c r="HY10" s="2324"/>
      <c r="HZ10" s="2324"/>
      <c r="IA10" s="2324"/>
      <c r="IB10" s="2324"/>
      <c r="IC10" s="2324"/>
      <c r="ID10" s="2324"/>
      <c r="IE10" s="2324"/>
      <c r="IF10" s="2324"/>
      <c r="IG10" s="2324"/>
      <c r="IH10" s="2324"/>
      <c r="II10" s="2324"/>
      <c r="IJ10" s="2324"/>
      <c r="IK10" s="2324"/>
    </row>
    <row r="11" spans="1:245" s="841" customFormat="1" ht="27" customHeight="1">
      <c r="A11" s="2328">
        <v>0.33333333333333331</v>
      </c>
      <c r="B11" s="3253">
        <v>30</v>
      </c>
      <c r="C11" s="3254">
        <v>80</v>
      </c>
      <c r="D11" s="3254"/>
      <c r="E11" s="3254"/>
      <c r="F11" s="3255">
        <v>8</v>
      </c>
      <c r="G11" s="3255"/>
      <c r="H11" s="3255">
        <v>30</v>
      </c>
      <c r="I11" s="3254"/>
      <c r="J11" s="3254"/>
      <c r="K11" s="3254">
        <v>60</v>
      </c>
      <c r="L11" s="3254"/>
      <c r="M11" s="3254">
        <v>64</v>
      </c>
      <c r="N11" s="3254"/>
      <c r="O11" s="3254"/>
      <c r="P11" s="3254"/>
      <c r="Q11" s="3254"/>
      <c r="R11" s="3254">
        <v>223</v>
      </c>
      <c r="S11" s="3254">
        <v>30</v>
      </c>
      <c r="T11" s="3254">
        <v>78</v>
      </c>
      <c r="U11" s="3254">
        <v>30</v>
      </c>
      <c r="V11" s="3254">
        <v>120</v>
      </c>
      <c r="W11" s="3254"/>
      <c r="X11" s="3254"/>
      <c r="Y11" s="3254"/>
      <c r="Z11" s="3254">
        <v>330</v>
      </c>
      <c r="AA11" s="3254"/>
      <c r="AB11" s="3255">
        <v>100</v>
      </c>
      <c r="AC11" s="3254">
        <v>100</v>
      </c>
      <c r="AD11" s="3254"/>
      <c r="AE11" s="3254">
        <v>40</v>
      </c>
      <c r="AF11" s="3254">
        <v>195</v>
      </c>
      <c r="AG11" s="3254">
        <v>305</v>
      </c>
      <c r="AH11" s="3254">
        <v>300</v>
      </c>
      <c r="AI11" s="3254"/>
      <c r="AJ11" s="3254">
        <v>100</v>
      </c>
      <c r="AK11" s="3254"/>
      <c r="AL11" s="3254"/>
      <c r="AM11" s="3254">
        <v>340</v>
      </c>
      <c r="AN11" s="3328">
        <v>400</v>
      </c>
      <c r="AO11" s="3254">
        <v>292</v>
      </c>
      <c r="AP11" s="3254">
        <v>43</v>
      </c>
      <c r="AQ11" s="3254"/>
      <c r="AR11" s="3254">
        <v>70</v>
      </c>
      <c r="AS11" s="3254">
        <v>60</v>
      </c>
      <c r="AT11" s="3254">
        <v>308</v>
      </c>
      <c r="AU11" s="3254">
        <v>32</v>
      </c>
      <c r="AV11" s="3254">
        <v>10</v>
      </c>
      <c r="AW11" s="3254">
        <v>47</v>
      </c>
      <c r="AX11" s="3254">
        <v>78</v>
      </c>
      <c r="AY11" s="3254"/>
      <c r="AZ11" s="3254">
        <v>12</v>
      </c>
      <c r="BA11" s="3254">
        <v>8</v>
      </c>
      <c r="BB11" s="3254">
        <v>11</v>
      </c>
      <c r="BC11" s="3254">
        <v>11</v>
      </c>
      <c r="BD11" s="3254">
        <v>22</v>
      </c>
      <c r="BE11" s="3254">
        <v>280</v>
      </c>
      <c r="BF11" s="3254">
        <v>17</v>
      </c>
      <c r="BG11" s="3254">
        <v>50</v>
      </c>
      <c r="BH11" s="3254">
        <v>19</v>
      </c>
      <c r="BI11" s="3254">
        <v>0</v>
      </c>
      <c r="BJ11" s="3254">
        <v>20</v>
      </c>
      <c r="BK11" s="3250">
        <v>116</v>
      </c>
      <c r="BL11" s="3254">
        <v>5</v>
      </c>
      <c r="BM11" s="3254">
        <v>22</v>
      </c>
      <c r="BN11" s="3254">
        <v>11</v>
      </c>
      <c r="BO11" s="3254">
        <v>25</v>
      </c>
      <c r="BP11" s="3254">
        <v>18</v>
      </c>
      <c r="BQ11" s="3254">
        <v>25</v>
      </c>
      <c r="BR11" s="3254">
        <v>32</v>
      </c>
      <c r="BS11" s="3254">
        <v>17</v>
      </c>
      <c r="BT11" s="3254">
        <v>33</v>
      </c>
      <c r="BU11" s="3254">
        <v>22</v>
      </c>
      <c r="BV11" s="3256"/>
      <c r="BW11" s="3255">
        <v>7</v>
      </c>
      <c r="BX11" s="3254">
        <v>3</v>
      </c>
      <c r="BY11" s="3255">
        <v>125</v>
      </c>
      <c r="BZ11" s="3255">
        <v>48</v>
      </c>
      <c r="CA11" s="3255"/>
      <c r="CB11" s="3255">
        <v>15</v>
      </c>
      <c r="CC11" s="3255">
        <v>10</v>
      </c>
      <c r="CD11" s="3255">
        <v>10</v>
      </c>
      <c r="CE11" s="3255">
        <v>10</v>
      </c>
      <c r="CF11" s="3255">
        <v>200</v>
      </c>
      <c r="CG11" s="3255">
        <v>7</v>
      </c>
      <c r="CH11" s="3255">
        <v>20</v>
      </c>
      <c r="CI11" s="3255">
        <v>5</v>
      </c>
      <c r="CJ11" s="3255">
        <v>90</v>
      </c>
      <c r="CK11" s="3255">
        <v>50</v>
      </c>
      <c r="CL11" s="3255">
        <v>12</v>
      </c>
      <c r="CM11" s="3255">
        <v>7</v>
      </c>
      <c r="CN11" s="3255">
        <v>24</v>
      </c>
      <c r="CO11" s="3255">
        <v>40</v>
      </c>
      <c r="CP11" s="3255">
        <v>6</v>
      </c>
      <c r="CQ11" s="3255">
        <v>8</v>
      </c>
      <c r="CR11" s="3255">
        <v>15</v>
      </c>
      <c r="CS11" s="3255">
        <v>18</v>
      </c>
      <c r="CT11" s="3255"/>
      <c r="CU11" s="3329">
        <v>0</v>
      </c>
      <c r="CV11" s="3256">
        <v>18</v>
      </c>
      <c r="CW11" s="3256">
        <v>317</v>
      </c>
      <c r="CX11" s="3256"/>
      <c r="CY11" s="3256">
        <v>55</v>
      </c>
      <c r="CZ11" s="3256"/>
      <c r="DA11" s="3329">
        <v>79</v>
      </c>
      <c r="DB11" s="3256"/>
      <c r="DC11" s="3256"/>
      <c r="DD11" s="3256"/>
      <c r="DE11" s="3255"/>
      <c r="DF11" s="3251">
        <f>SUM(B11:DE11)</f>
        <v>5878</v>
      </c>
      <c r="DG11" s="3257"/>
      <c r="DH11" s="3258"/>
      <c r="DI11" s="3258">
        <v>10</v>
      </c>
      <c r="DJ11" s="3258">
        <v>16</v>
      </c>
      <c r="DK11" s="3258"/>
      <c r="DL11" s="3258"/>
      <c r="DM11" s="3258"/>
      <c r="DN11" s="3258">
        <v>120</v>
      </c>
      <c r="DO11" s="3258"/>
      <c r="DP11" s="3258"/>
      <c r="DQ11" s="3258"/>
      <c r="DR11" s="3258"/>
      <c r="DS11" s="3258"/>
      <c r="DT11" s="3259">
        <v>16</v>
      </c>
      <c r="DU11" s="3258"/>
      <c r="DV11" s="3258">
        <v>51</v>
      </c>
      <c r="DW11" s="3258">
        <v>186</v>
      </c>
      <c r="DX11" s="3258">
        <v>22</v>
      </c>
      <c r="DY11" s="3258"/>
      <c r="DZ11" s="3258">
        <v>8</v>
      </c>
      <c r="EA11" s="3258"/>
      <c r="EB11" s="3258"/>
      <c r="EC11" s="3258"/>
      <c r="ED11" s="3252">
        <v>488</v>
      </c>
      <c r="EE11" s="3258">
        <v>360</v>
      </c>
      <c r="EF11" s="3258"/>
      <c r="EG11" s="3258"/>
      <c r="EH11" s="3258"/>
      <c r="EI11" s="3258"/>
      <c r="EJ11" s="3330"/>
      <c r="EK11" s="3258"/>
      <c r="EL11" s="3258"/>
      <c r="EM11" s="3258"/>
      <c r="EN11" s="3258"/>
      <c r="EO11" s="3258">
        <v>217</v>
      </c>
      <c r="EP11" s="3258"/>
      <c r="EQ11" s="3258"/>
      <c r="ER11" s="3258">
        <v>130</v>
      </c>
      <c r="ES11" s="3258">
        <v>151</v>
      </c>
      <c r="ET11" s="3258"/>
      <c r="EU11" s="3258"/>
      <c r="EV11" s="3258">
        <v>18</v>
      </c>
      <c r="EW11" s="3258">
        <v>10</v>
      </c>
      <c r="EX11" s="3258">
        <v>8</v>
      </c>
      <c r="EY11" s="3258">
        <v>40</v>
      </c>
      <c r="EZ11" s="3258">
        <v>43</v>
      </c>
      <c r="FA11" s="3258">
        <v>0</v>
      </c>
      <c r="FB11" s="3258">
        <v>40</v>
      </c>
      <c r="FC11" s="3258">
        <v>8</v>
      </c>
      <c r="FD11" s="3258">
        <v>50</v>
      </c>
      <c r="FE11" s="3258"/>
      <c r="FF11" s="3258"/>
      <c r="FG11" s="3258"/>
      <c r="FH11" s="3258"/>
      <c r="FI11" s="3258"/>
      <c r="FJ11" s="3258"/>
      <c r="FK11" s="3258"/>
      <c r="FL11" s="3271">
        <f t="shared" ref="FL11:FL19" si="3">SUM(DH11:FK11)</f>
        <v>1992</v>
      </c>
      <c r="FM11" s="3272">
        <f t="shared" ref="FM11:FM19" si="4">SUM(B11:DE11)+SUM(DH11:FK11)</f>
        <v>7870</v>
      </c>
      <c r="FN11" s="3283"/>
      <c r="FO11" s="2323"/>
      <c r="FP11" s="2324"/>
      <c r="FQ11" s="2324"/>
      <c r="FR11" s="2324"/>
      <c r="FS11" s="2324"/>
      <c r="GB11" s="2325"/>
      <c r="GC11" s="2325"/>
      <c r="GV11" s="2325"/>
      <c r="GW11" s="2325"/>
    </row>
    <row r="12" spans="1:245" s="841" customFormat="1" ht="27" customHeight="1">
      <c r="A12" s="2328">
        <v>0.375</v>
      </c>
      <c r="B12" s="3253">
        <v>30</v>
      </c>
      <c r="C12" s="3254">
        <v>80</v>
      </c>
      <c r="D12" s="3254"/>
      <c r="E12" s="3254"/>
      <c r="F12" s="3255">
        <v>8</v>
      </c>
      <c r="G12" s="3255"/>
      <c r="H12" s="3255">
        <v>40</v>
      </c>
      <c r="I12" s="3254"/>
      <c r="J12" s="3254"/>
      <c r="K12" s="3254">
        <v>80</v>
      </c>
      <c r="L12" s="3254"/>
      <c r="M12" s="3254">
        <v>64</v>
      </c>
      <c r="N12" s="3254"/>
      <c r="O12" s="3254"/>
      <c r="P12" s="3254"/>
      <c r="Q12" s="3254"/>
      <c r="R12" s="3254">
        <v>218</v>
      </c>
      <c r="S12" s="3254">
        <v>32</v>
      </c>
      <c r="T12" s="3254">
        <v>78</v>
      </c>
      <c r="U12" s="3254">
        <v>30</v>
      </c>
      <c r="V12" s="3254">
        <v>120</v>
      </c>
      <c r="W12" s="3254"/>
      <c r="X12" s="3254"/>
      <c r="Y12" s="3254"/>
      <c r="Z12" s="3254">
        <v>365</v>
      </c>
      <c r="AA12" s="3254"/>
      <c r="AB12" s="3255">
        <v>100</v>
      </c>
      <c r="AC12" s="3254">
        <v>100</v>
      </c>
      <c r="AD12" s="3254"/>
      <c r="AE12" s="3254">
        <v>40</v>
      </c>
      <c r="AF12" s="3254">
        <v>189</v>
      </c>
      <c r="AG12" s="3254">
        <v>301</v>
      </c>
      <c r="AH12" s="3254">
        <v>300</v>
      </c>
      <c r="AI12" s="3254"/>
      <c r="AJ12" s="3254">
        <v>100</v>
      </c>
      <c r="AK12" s="3254"/>
      <c r="AL12" s="3254"/>
      <c r="AM12" s="3254">
        <v>390</v>
      </c>
      <c r="AN12" s="3254">
        <v>400</v>
      </c>
      <c r="AO12" s="3254">
        <v>270</v>
      </c>
      <c r="AP12" s="3254">
        <v>44</v>
      </c>
      <c r="AQ12" s="3254"/>
      <c r="AR12" s="3254">
        <v>70</v>
      </c>
      <c r="AS12" s="3254">
        <v>60</v>
      </c>
      <c r="AT12" s="3254">
        <v>300</v>
      </c>
      <c r="AU12" s="3254">
        <v>0</v>
      </c>
      <c r="AV12" s="3254">
        <v>86</v>
      </c>
      <c r="AW12" s="3254">
        <v>47</v>
      </c>
      <c r="AX12" s="3254">
        <v>80</v>
      </c>
      <c r="AY12" s="3254"/>
      <c r="AZ12" s="3254">
        <v>44</v>
      </c>
      <c r="BA12" s="3254">
        <v>7</v>
      </c>
      <c r="BB12" s="3254">
        <v>11</v>
      </c>
      <c r="BC12" s="3254">
        <v>35</v>
      </c>
      <c r="BD12" s="3254">
        <v>22</v>
      </c>
      <c r="BE12" s="3254">
        <v>270</v>
      </c>
      <c r="BF12" s="3254">
        <v>17</v>
      </c>
      <c r="BG12" s="3254">
        <v>50</v>
      </c>
      <c r="BH12" s="3254">
        <v>19</v>
      </c>
      <c r="BI12" s="3254">
        <v>0</v>
      </c>
      <c r="BJ12" s="3254">
        <v>20</v>
      </c>
      <c r="BK12" s="3250">
        <v>104</v>
      </c>
      <c r="BL12" s="3254">
        <v>3</v>
      </c>
      <c r="BM12" s="3254">
        <v>22</v>
      </c>
      <c r="BN12" s="3254">
        <v>11</v>
      </c>
      <c r="BO12" s="3254">
        <v>25</v>
      </c>
      <c r="BP12" s="3254">
        <v>22</v>
      </c>
      <c r="BQ12" s="3254">
        <v>25</v>
      </c>
      <c r="BR12" s="3254">
        <v>32</v>
      </c>
      <c r="BS12" s="3254">
        <v>17</v>
      </c>
      <c r="BT12" s="3254">
        <v>33</v>
      </c>
      <c r="BU12" s="3254">
        <v>89</v>
      </c>
      <c r="BV12" s="3256"/>
      <c r="BW12" s="3255">
        <v>7</v>
      </c>
      <c r="BX12" s="3254">
        <v>30</v>
      </c>
      <c r="BY12" s="3255">
        <v>149</v>
      </c>
      <c r="BZ12" s="3255">
        <v>48</v>
      </c>
      <c r="CA12" s="3255"/>
      <c r="CB12" s="3255">
        <v>15</v>
      </c>
      <c r="CC12" s="3255">
        <v>10</v>
      </c>
      <c r="CD12" s="3255">
        <v>42</v>
      </c>
      <c r="CE12" s="3255">
        <v>10</v>
      </c>
      <c r="CF12" s="3255">
        <v>200</v>
      </c>
      <c r="CG12" s="3255">
        <v>7</v>
      </c>
      <c r="CH12" s="3255">
        <v>20</v>
      </c>
      <c r="CI12" s="3255">
        <v>5</v>
      </c>
      <c r="CJ12" s="3255">
        <v>90</v>
      </c>
      <c r="CK12" s="3255">
        <v>47</v>
      </c>
      <c r="CL12" s="3255">
        <v>12</v>
      </c>
      <c r="CM12" s="3255">
        <v>7</v>
      </c>
      <c r="CN12" s="3255">
        <v>26</v>
      </c>
      <c r="CO12" s="3255">
        <v>85</v>
      </c>
      <c r="CP12" s="3255">
        <v>6</v>
      </c>
      <c r="CQ12" s="3255">
        <v>8</v>
      </c>
      <c r="CR12" s="3255">
        <v>15</v>
      </c>
      <c r="CS12" s="3255">
        <v>18</v>
      </c>
      <c r="CT12" s="3255"/>
      <c r="CU12" s="3329">
        <v>1</v>
      </c>
      <c r="CV12" s="3256">
        <v>18</v>
      </c>
      <c r="CW12" s="3256">
        <v>312</v>
      </c>
      <c r="CX12" s="3256"/>
      <c r="CY12" s="3256">
        <v>55</v>
      </c>
      <c r="CZ12" s="3256"/>
      <c r="DA12" s="3329">
        <v>79</v>
      </c>
      <c r="DB12" s="3256"/>
      <c r="DC12" s="3256"/>
      <c r="DD12" s="3256"/>
      <c r="DE12" s="3255"/>
      <c r="DF12" s="3251">
        <f>SUM(B12:DE12)</f>
        <v>6222</v>
      </c>
      <c r="DG12" s="3257"/>
      <c r="DH12" s="3258"/>
      <c r="DI12" s="3258">
        <v>10</v>
      </c>
      <c r="DJ12" s="3258">
        <v>16</v>
      </c>
      <c r="DK12" s="3258"/>
      <c r="DL12" s="3258"/>
      <c r="DM12" s="3258"/>
      <c r="DN12" s="3258">
        <v>120</v>
      </c>
      <c r="DO12" s="3258"/>
      <c r="DP12" s="3258"/>
      <c r="DQ12" s="3258"/>
      <c r="DR12" s="3258"/>
      <c r="DS12" s="3258"/>
      <c r="DT12" s="3259">
        <v>16</v>
      </c>
      <c r="DU12" s="3258"/>
      <c r="DV12" s="3258">
        <v>94</v>
      </c>
      <c r="DW12" s="3258">
        <v>184</v>
      </c>
      <c r="DX12" s="3258">
        <v>21</v>
      </c>
      <c r="DY12" s="3258"/>
      <c r="DZ12" s="3258">
        <v>8</v>
      </c>
      <c r="EA12" s="3258"/>
      <c r="EB12" s="3258"/>
      <c r="EC12" s="3258"/>
      <c r="ED12" s="3252">
        <v>487</v>
      </c>
      <c r="EE12" s="3258">
        <v>411</v>
      </c>
      <c r="EF12" s="3258"/>
      <c r="EG12" s="3258"/>
      <c r="EH12" s="3258"/>
      <c r="EI12" s="3258"/>
      <c r="EJ12" s="3258"/>
      <c r="EK12" s="3258"/>
      <c r="EL12" s="3258"/>
      <c r="EM12" s="3258"/>
      <c r="EN12" s="3258"/>
      <c r="EO12" s="3258">
        <v>215</v>
      </c>
      <c r="EP12" s="3258"/>
      <c r="EQ12" s="3258"/>
      <c r="ER12" s="3258">
        <v>144</v>
      </c>
      <c r="ES12" s="3258">
        <v>153</v>
      </c>
      <c r="ET12" s="3258"/>
      <c r="EU12" s="3258"/>
      <c r="EV12" s="3258">
        <v>18</v>
      </c>
      <c r="EW12" s="3258">
        <v>10</v>
      </c>
      <c r="EX12" s="3258">
        <v>8</v>
      </c>
      <c r="EY12" s="3258">
        <v>40</v>
      </c>
      <c r="EZ12" s="3258">
        <v>43</v>
      </c>
      <c r="FA12" s="3258">
        <v>0</v>
      </c>
      <c r="FB12" s="3258">
        <v>40</v>
      </c>
      <c r="FC12" s="3258">
        <v>8</v>
      </c>
      <c r="FD12" s="3258">
        <v>50</v>
      </c>
      <c r="FE12" s="3258"/>
      <c r="FF12" s="3258"/>
      <c r="FG12" s="3258"/>
      <c r="FH12" s="3258"/>
      <c r="FI12" s="3258"/>
      <c r="FJ12" s="3258"/>
      <c r="FK12" s="3258"/>
      <c r="FL12" s="3271">
        <f t="shared" si="3"/>
        <v>2096</v>
      </c>
      <c r="FM12" s="3272">
        <f t="shared" si="4"/>
        <v>8318</v>
      </c>
      <c r="FN12" s="3283"/>
      <c r="FO12" s="2323"/>
      <c r="FP12" s="2324"/>
      <c r="FQ12" s="2324"/>
      <c r="FR12" s="2324"/>
      <c r="FS12" s="2324"/>
      <c r="GV12" s="2325"/>
      <c r="GW12" s="2325"/>
    </row>
    <row r="13" spans="1:245" s="841" customFormat="1" ht="27" customHeight="1">
      <c r="A13" s="2328">
        <v>0.41666666666666669</v>
      </c>
      <c r="B13" s="3253"/>
      <c r="C13" s="3254"/>
      <c r="D13" s="3254"/>
      <c r="E13" s="3254"/>
      <c r="F13" s="3255"/>
      <c r="G13" s="3255"/>
      <c r="H13" s="3255"/>
      <c r="I13" s="3254"/>
      <c r="J13" s="3254"/>
      <c r="K13" s="3254"/>
      <c r="L13" s="3254"/>
      <c r="M13" s="3254"/>
      <c r="N13" s="3254"/>
      <c r="O13" s="3254"/>
      <c r="P13" s="3254"/>
      <c r="Q13" s="3254"/>
      <c r="R13" s="3254"/>
      <c r="S13" s="3254"/>
      <c r="T13" s="3254"/>
      <c r="U13" s="3254"/>
      <c r="V13" s="3254"/>
      <c r="W13" s="3254"/>
      <c r="X13" s="3254"/>
      <c r="Y13" s="3254"/>
      <c r="Z13" s="3254"/>
      <c r="AA13" s="3254"/>
      <c r="AB13" s="3255"/>
      <c r="AC13" s="3254"/>
      <c r="AD13" s="3254"/>
      <c r="AE13" s="3254"/>
      <c r="AF13" s="3254"/>
      <c r="AG13" s="3254"/>
      <c r="AH13" s="3254"/>
      <c r="AI13" s="3254"/>
      <c r="AJ13" s="3254"/>
      <c r="AK13" s="3254"/>
      <c r="AL13" s="3254"/>
      <c r="AM13" s="3254"/>
      <c r="AN13" s="3254"/>
      <c r="AO13" s="3254"/>
      <c r="AP13" s="3254"/>
      <c r="AQ13" s="3254"/>
      <c r="AR13" s="3254"/>
      <c r="AS13" s="3254"/>
      <c r="AT13" s="3254"/>
      <c r="AU13" s="3254"/>
      <c r="AV13" s="3254"/>
      <c r="AW13" s="3254"/>
      <c r="AX13" s="3254"/>
      <c r="AY13" s="3254"/>
      <c r="AZ13" s="3254"/>
      <c r="BA13" s="3254"/>
      <c r="BB13" s="3254"/>
      <c r="BC13" s="3254"/>
      <c r="BD13" s="3254"/>
      <c r="BE13" s="3254"/>
      <c r="BF13" s="3254"/>
      <c r="BG13" s="3254"/>
      <c r="BH13" s="3254"/>
      <c r="BI13" s="3254"/>
      <c r="BJ13" s="3254"/>
      <c r="BK13" s="3250"/>
      <c r="BL13" s="3254"/>
      <c r="BM13" s="3254"/>
      <c r="BN13" s="3254"/>
      <c r="BO13" s="3254"/>
      <c r="BP13" s="3254"/>
      <c r="BQ13" s="3254"/>
      <c r="BR13" s="3254"/>
      <c r="BS13" s="3254"/>
      <c r="BT13" s="3254"/>
      <c r="BU13" s="3254"/>
      <c r="BV13" s="3256"/>
      <c r="BW13" s="3255"/>
      <c r="BX13" s="3254"/>
      <c r="BY13" s="3255"/>
      <c r="BZ13" s="3255"/>
      <c r="CA13" s="3255"/>
      <c r="CB13" s="3255"/>
      <c r="CC13" s="3255"/>
      <c r="CD13" s="3255"/>
      <c r="CE13" s="3255"/>
      <c r="CF13" s="3255"/>
      <c r="CG13" s="3255"/>
      <c r="CH13" s="3255"/>
      <c r="CI13" s="3255"/>
      <c r="CJ13" s="3255"/>
      <c r="CK13" s="3255"/>
      <c r="CL13" s="3255"/>
      <c r="CM13" s="3255"/>
      <c r="CN13" s="3255"/>
      <c r="CO13" s="3255"/>
      <c r="CP13" s="3255"/>
      <c r="CQ13" s="3255"/>
      <c r="CR13" s="3255"/>
      <c r="CS13" s="3255"/>
      <c r="CT13" s="3255"/>
      <c r="CU13" s="3329"/>
      <c r="CV13" s="3256"/>
      <c r="CW13" s="3256"/>
      <c r="CX13" s="3256"/>
      <c r="CY13" s="3256"/>
      <c r="CZ13" s="3256"/>
      <c r="DA13" s="3329"/>
      <c r="DB13" s="3256"/>
      <c r="DC13" s="3256"/>
      <c r="DD13" s="3256"/>
      <c r="DE13" s="3255"/>
      <c r="DF13" s="3251"/>
      <c r="DG13" s="3257"/>
      <c r="DH13" s="3258"/>
      <c r="DI13" s="3331"/>
      <c r="DJ13" s="3258"/>
      <c r="DK13" s="3258"/>
      <c r="DL13" s="3258"/>
      <c r="DM13" s="3258"/>
      <c r="DN13" s="3258"/>
      <c r="DO13" s="3258"/>
      <c r="DP13" s="3258"/>
      <c r="DQ13" s="3258"/>
      <c r="DR13" s="3258"/>
      <c r="DS13" s="3258"/>
      <c r="DT13" s="3259"/>
      <c r="DU13" s="3258"/>
      <c r="DV13" s="3258"/>
      <c r="DW13" s="3258"/>
      <c r="DX13" s="3258"/>
      <c r="DY13" s="3258"/>
      <c r="DZ13" s="3258"/>
      <c r="EA13" s="3258"/>
      <c r="EB13" s="3332"/>
      <c r="EC13" s="3258"/>
      <c r="ED13" s="3252"/>
      <c r="EE13" s="3258"/>
      <c r="EF13" s="3258"/>
      <c r="EG13" s="3258"/>
      <c r="EH13" s="3258"/>
      <c r="EI13" s="3258"/>
      <c r="EJ13" s="3258"/>
      <c r="EK13" s="3258"/>
      <c r="EL13" s="3258"/>
      <c r="EM13" s="3258"/>
      <c r="EN13" s="3258"/>
      <c r="EO13" s="3258"/>
      <c r="EP13" s="3258"/>
      <c r="EQ13" s="3258"/>
      <c r="ER13" s="3258"/>
      <c r="ES13" s="3258"/>
      <c r="ET13" s="3258"/>
      <c r="EU13" s="3258"/>
      <c r="EV13" s="3258"/>
      <c r="EW13" s="3258"/>
      <c r="EX13" s="3258"/>
      <c r="EY13" s="3258"/>
      <c r="EZ13" s="3258"/>
      <c r="FA13" s="3258"/>
      <c r="FB13" s="3258"/>
      <c r="FC13" s="3258"/>
      <c r="FD13" s="3258"/>
      <c r="FE13" s="3258"/>
      <c r="FF13" s="3258"/>
      <c r="FG13" s="3258"/>
      <c r="FH13" s="3258"/>
      <c r="FI13" s="3258"/>
      <c r="FJ13" s="3258"/>
      <c r="FK13" s="3258"/>
      <c r="FL13" s="3271">
        <f t="shared" si="3"/>
        <v>2123</v>
      </c>
      <c r="FM13" s="3272">
        <f t="shared" si="4"/>
        <v>8678.2000000000007</v>
      </c>
      <c r="FN13" s="3283"/>
      <c r="FO13" s="3013"/>
      <c r="FP13" s="2324"/>
      <c r="FQ13" s="2329"/>
      <c r="FR13" s="2324"/>
      <c r="FS13" s="2324"/>
      <c r="FU13" s="812"/>
      <c r="FV13" s="2330"/>
      <c r="FW13" s="2330"/>
      <c r="FX13" s="2330"/>
      <c r="FY13" s="2330"/>
      <c r="FZ13" s="2324"/>
      <c r="GA13" s="2324"/>
      <c r="GB13" s="2324"/>
      <c r="GC13" s="2324"/>
      <c r="GD13" s="2324"/>
      <c r="GE13" s="2324"/>
      <c r="GF13" s="2324"/>
      <c r="GG13" s="2324"/>
      <c r="GH13" s="2324"/>
      <c r="GI13" s="2324"/>
      <c r="GJ13" s="2324"/>
      <c r="GK13" s="2324"/>
      <c r="GL13" s="2324"/>
      <c r="GM13" s="2324"/>
      <c r="GN13" s="2324"/>
      <c r="GO13" s="2324"/>
      <c r="GP13" s="2324"/>
      <c r="GQ13" s="2324"/>
      <c r="GR13" s="2324"/>
      <c r="GS13" s="2324"/>
      <c r="GT13" s="2324"/>
      <c r="GU13" s="2324"/>
      <c r="GV13" s="2324"/>
      <c r="GW13" s="2324"/>
      <c r="GX13" s="2324"/>
      <c r="GY13" s="2324"/>
      <c r="GZ13" s="2324"/>
      <c r="HA13" s="2324"/>
      <c r="HB13" s="2324"/>
      <c r="HC13" s="2324"/>
      <c r="HD13" s="2324"/>
      <c r="HE13" s="2324"/>
      <c r="HF13" s="2324"/>
      <c r="HG13" s="2324"/>
      <c r="HH13" s="2324"/>
      <c r="HI13" s="2324"/>
      <c r="HJ13" s="2324"/>
      <c r="HK13" s="2324"/>
      <c r="HL13" s="2324"/>
      <c r="HM13" s="2324"/>
      <c r="HN13" s="2324"/>
      <c r="HO13" s="2324"/>
      <c r="HP13" s="2324"/>
      <c r="HQ13" s="2324"/>
      <c r="HR13" s="2324"/>
      <c r="HS13" s="2324"/>
      <c r="HT13" s="2324"/>
      <c r="HU13" s="2324"/>
      <c r="HV13" s="2324"/>
      <c r="HW13" s="2324"/>
      <c r="HX13" s="2324"/>
      <c r="HY13" s="2324"/>
      <c r="HZ13" s="2324"/>
      <c r="IA13" s="2324"/>
      <c r="IB13" s="2324"/>
      <c r="IC13" s="2324"/>
      <c r="ID13" s="2324"/>
      <c r="IE13" s="2324"/>
      <c r="IF13" s="2324"/>
      <c r="IG13" s="2324"/>
      <c r="IH13" s="2324"/>
      <c r="II13" s="2324"/>
      <c r="IJ13" s="2324"/>
      <c r="IK13" s="2324"/>
    </row>
    <row r="14" spans="1:245" s="841" customFormat="1" ht="27" customHeight="1">
      <c r="A14" s="2328">
        <v>0.45833333333333331</v>
      </c>
      <c r="B14" s="3253"/>
      <c r="C14" s="3254"/>
      <c r="D14" s="3254"/>
      <c r="E14" s="3254"/>
      <c r="F14" s="3255"/>
      <c r="G14" s="3255"/>
      <c r="H14" s="3255"/>
      <c r="I14" s="3254"/>
      <c r="J14" s="3254"/>
      <c r="K14" s="3254"/>
      <c r="L14" s="3254"/>
      <c r="M14" s="3254"/>
      <c r="N14" s="3254"/>
      <c r="O14" s="3254"/>
      <c r="P14" s="3254"/>
      <c r="Q14" s="3254"/>
      <c r="R14" s="3254"/>
      <c r="S14" s="3254"/>
      <c r="T14" s="3254"/>
      <c r="U14" s="3254"/>
      <c r="V14" s="3254"/>
      <c r="W14" s="3254"/>
      <c r="X14" s="3254"/>
      <c r="Y14" s="3254"/>
      <c r="Z14" s="3254"/>
      <c r="AA14" s="3254"/>
      <c r="AB14" s="3255"/>
      <c r="AC14" s="3254"/>
      <c r="AD14" s="3254"/>
      <c r="AE14" s="3254"/>
      <c r="AF14" s="3254"/>
      <c r="AG14" s="3254"/>
      <c r="AH14" s="3254"/>
      <c r="AI14" s="3254"/>
      <c r="AJ14" s="3254"/>
      <c r="AK14" s="3254"/>
      <c r="AL14" s="3254"/>
      <c r="AM14" s="3254"/>
      <c r="AN14" s="3254"/>
      <c r="AO14" s="3254"/>
      <c r="AP14" s="3254"/>
      <c r="AQ14" s="3254"/>
      <c r="AR14" s="3254"/>
      <c r="AS14" s="3254"/>
      <c r="AT14" s="3254"/>
      <c r="AU14" s="3254"/>
      <c r="AV14" s="3254"/>
      <c r="AW14" s="3254"/>
      <c r="AX14" s="3254"/>
      <c r="AY14" s="3254"/>
      <c r="AZ14" s="3254"/>
      <c r="BA14" s="3254"/>
      <c r="BB14" s="3254"/>
      <c r="BC14" s="3254"/>
      <c r="BD14" s="3254"/>
      <c r="BE14" s="3254"/>
      <c r="BF14" s="3254"/>
      <c r="BG14" s="3254"/>
      <c r="BH14" s="3254"/>
      <c r="BI14" s="3254"/>
      <c r="BJ14" s="3254"/>
      <c r="BK14" s="3250"/>
      <c r="BL14" s="3254"/>
      <c r="BM14" s="3254"/>
      <c r="BN14" s="3254"/>
      <c r="BO14" s="3254"/>
      <c r="BP14" s="3254"/>
      <c r="BQ14" s="3254"/>
      <c r="BR14" s="3254"/>
      <c r="BS14" s="3254"/>
      <c r="BT14" s="3254"/>
      <c r="BU14" s="3254"/>
      <c r="BV14" s="3256"/>
      <c r="BW14" s="3255"/>
      <c r="BX14" s="3254"/>
      <c r="BY14" s="3255"/>
      <c r="BZ14" s="3255"/>
      <c r="CA14" s="3255"/>
      <c r="CB14" s="3255"/>
      <c r="CC14" s="3255"/>
      <c r="CD14" s="3255"/>
      <c r="CE14" s="3255"/>
      <c r="CF14" s="3255"/>
      <c r="CG14" s="3255"/>
      <c r="CH14" s="3255"/>
      <c r="CI14" s="3255"/>
      <c r="CJ14" s="3255"/>
      <c r="CK14" s="3255"/>
      <c r="CL14" s="3255"/>
      <c r="CM14" s="3255"/>
      <c r="CN14" s="3255"/>
      <c r="CO14" s="3255"/>
      <c r="CP14" s="3255"/>
      <c r="CQ14" s="3255"/>
      <c r="CR14" s="3255"/>
      <c r="CS14" s="3255"/>
      <c r="CT14" s="3255"/>
      <c r="CU14" s="3256"/>
      <c r="CV14" s="3256"/>
      <c r="CW14" s="3256"/>
      <c r="CX14" s="3256"/>
      <c r="CY14" s="3256"/>
      <c r="CZ14" s="3256"/>
      <c r="DA14" s="3329"/>
      <c r="DB14" s="3256"/>
      <c r="DC14" s="3256"/>
      <c r="DD14" s="3256"/>
      <c r="DE14" s="3255"/>
      <c r="DF14" s="3251"/>
      <c r="DG14" s="3257"/>
      <c r="DH14" s="3258"/>
      <c r="DI14" s="3258"/>
      <c r="DJ14" s="3258"/>
      <c r="DK14" s="3258"/>
      <c r="DL14" s="3258"/>
      <c r="DM14" s="3258"/>
      <c r="DN14" s="3258"/>
      <c r="DO14" s="3258"/>
      <c r="DP14" s="3258"/>
      <c r="DQ14" s="3258"/>
      <c r="DR14" s="3258"/>
      <c r="DS14" s="3258"/>
      <c r="DT14" s="3259"/>
      <c r="DU14" s="3258"/>
      <c r="DV14" s="3258"/>
      <c r="DW14" s="3258"/>
      <c r="DX14" s="3258"/>
      <c r="DY14" s="3258"/>
      <c r="DZ14" s="3258"/>
      <c r="EA14" s="3258"/>
      <c r="EB14" s="3258"/>
      <c r="EC14" s="3258"/>
      <c r="ED14" s="3252"/>
      <c r="EE14" s="3258"/>
      <c r="EF14" s="3258"/>
      <c r="EG14" s="3258"/>
      <c r="EH14" s="3258"/>
      <c r="EI14" s="3258"/>
      <c r="EJ14" s="3258"/>
      <c r="EK14" s="3258"/>
      <c r="EL14" s="3258"/>
      <c r="EM14" s="3258"/>
      <c r="EN14" s="3258"/>
      <c r="EO14" s="3258"/>
      <c r="EP14" s="3258"/>
      <c r="EQ14" s="3258"/>
      <c r="ER14" s="3258"/>
      <c r="ES14" s="3258"/>
      <c r="ET14" s="3258"/>
      <c r="EU14" s="3258"/>
      <c r="EV14" s="3258"/>
      <c r="EW14" s="3258"/>
      <c r="EX14" s="3258"/>
      <c r="EY14" s="3258"/>
      <c r="EZ14" s="3258"/>
      <c r="FA14" s="3258"/>
      <c r="FB14" s="3258"/>
      <c r="FC14" s="3258"/>
      <c r="FD14" s="3258"/>
      <c r="FE14" s="3258"/>
      <c r="FF14" s="3258"/>
      <c r="FG14" s="3258"/>
      <c r="FH14" s="3258"/>
      <c r="FI14" s="3258"/>
      <c r="FJ14" s="3258"/>
      <c r="FK14" s="3258"/>
      <c r="FL14" s="3271">
        <f t="shared" si="3"/>
        <v>2092</v>
      </c>
      <c r="FM14" s="3272">
        <f t="shared" si="4"/>
        <v>8766.9</v>
      </c>
      <c r="FN14" s="3283"/>
      <c r="FO14" s="2324"/>
      <c r="FP14" s="2324"/>
      <c r="FQ14" s="2324"/>
      <c r="FR14" s="2324"/>
      <c r="FS14" s="2324"/>
      <c r="FU14" s="2329"/>
      <c r="FV14" s="2330"/>
      <c r="FW14" s="2331"/>
      <c r="FX14" s="2331"/>
      <c r="FY14" s="2331"/>
      <c r="FZ14" s="2324"/>
      <c r="GA14" s="2324"/>
      <c r="GB14" s="2324"/>
      <c r="GC14" s="2324"/>
      <c r="GD14" s="2324"/>
      <c r="GE14" s="2324"/>
      <c r="GF14" s="2324"/>
      <c r="GG14" s="2324"/>
      <c r="GH14" s="2324"/>
      <c r="GI14" s="2324"/>
      <c r="GJ14" s="2324"/>
      <c r="GK14" s="2324"/>
      <c r="GL14" s="2324"/>
      <c r="GM14" s="2324"/>
      <c r="GN14" s="2324"/>
      <c r="GO14" s="2324"/>
      <c r="GP14" s="2324"/>
      <c r="GQ14" s="2324"/>
      <c r="GR14" s="2324"/>
      <c r="GS14" s="2324"/>
      <c r="GT14" s="2324"/>
      <c r="GU14" s="2324"/>
      <c r="GV14" s="2324"/>
      <c r="GW14" s="2324"/>
      <c r="GX14" s="2324"/>
      <c r="GY14" s="2324"/>
      <c r="GZ14" s="2324"/>
      <c r="HA14" s="2324"/>
      <c r="HB14" s="2324"/>
      <c r="HC14" s="2324"/>
      <c r="HD14" s="2324"/>
      <c r="HE14" s="2324"/>
      <c r="HF14" s="2324"/>
      <c r="HG14" s="2324"/>
      <c r="HH14" s="2324"/>
      <c r="HI14" s="2324"/>
      <c r="HJ14" s="2324"/>
      <c r="HK14" s="2324"/>
      <c r="HL14" s="2324"/>
      <c r="HM14" s="2324"/>
      <c r="HN14" s="2324"/>
      <c r="HO14" s="2324"/>
      <c r="HP14" s="2324"/>
      <c r="HQ14" s="2324"/>
      <c r="HR14" s="2324"/>
      <c r="HS14" s="2324"/>
      <c r="HT14" s="2324"/>
      <c r="HU14" s="2324"/>
      <c r="HV14" s="2324"/>
      <c r="HW14" s="2324"/>
      <c r="HX14" s="2324"/>
      <c r="HY14" s="2324"/>
      <c r="HZ14" s="2324"/>
      <c r="IA14" s="2324"/>
      <c r="IB14" s="2324"/>
      <c r="IC14" s="2324"/>
      <c r="ID14" s="2324"/>
      <c r="IE14" s="2324"/>
      <c r="IF14" s="2324"/>
      <c r="IG14" s="2324"/>
      <c r="IH14" s="2323"/>
      <c r="II14" s="2324"/>
      <c r="IJ14" s="2324"/>
      <c r="IK14" s="2324"/>
    </row>
    <row r="15" spans="1:245" s="841" customFormat="1" ht="27" customHeight="1">
      <c r="A15" s="2328">
        <v>0.5</v>
      </c>
      <c r="B15" s="3253"/>
      <c r="C15" s="3254"/>
      <c r="D15" s="3254"/>
      <c r="E15" s="3254"/>
      <c r="F15" s="3255"/>
      <c r="G15" s="3255"/>
      <c r="H15" s="3255"/>
      <c r="I15" s="3254"/>
      <c r="J15" s="3254"/>
      <c r="K15" s="3254"/>
      <c r="L15" s="3254"/>
      <c r="M15" s="3254"/>
      <c r="N15" s="3254"/>
      <c r="O15" s="3254"/>
      <c r="P15" s="3254"/>
      <c r="Q15" s="3254"/>
      <c r="R15" s="3254"/>
      <c r="S15" s="3254"/>
      <c r="T15" s="3254"/>
      <c r="U15" s="3254"/>
      <c r="V15" s="3254"/>
      <c r="W15" s="3254"/>
      <c r="X15" s="3254"/>
      <c r="Y15" s="3254"/>
      <c r="Z15" s="3254"/>
      <c r="AA15" s="3254"/>
      <c r="AB15" s="3255"/>
      <c r="AC15" s="3254"/>
      <c r="AD15" s="3254"/>
      <c r="AE15" s="3254"/>
      <c r="AF15" s="3254"/>
      <c r="AG15" s="3254"/>
      <c r="AH15" s="3254"/>
      <c r="AI15" s="3254"/>
      <c r="AJ15" s="3254"/>
      <c r="AK15" s="3254"/>
      <c r="AL15" s="3254"/>
      <c r="AM15" s="3254"/>
      <c r="AN15" s="3254"/>
      <c r="AO15" s="3254"/>
      <c r="AP15" s="3254"/>
      <c r="AQ15" s="3254"/>
      <c r="AR15" s="3254"/>
      <c r="AS15" s="3254"/>
      <c r="AT15" s="3254"/>
      <c r="AU15" s="3254"/>
      <c r="AV15" s="3254"/>
      <c r="AW15" s="3254"/>
      <c r="AX15" s="3254"/>
      <c r="AY15" s="3254"/>
      <c r="AZ15" s="3254"/>
      <c r="BA15" s="3254"/>
      <c r="BB15" s="3254"/>
      <c r="BC15" s="3254"/>
      <c r="BD15" s="3254"/>
      <c r="BE15" s="3254"/>
      <c r="BF15" s="3254"/>
      <c r="BG15" s="3254"/>
      <c r="BH15" s="3254"/>
      <c r="BI15" s="3254"/>
      <c r="BJ15" s="3254"/>
      <c r="BK15" s="3250"/>
      <c r="BL15" s="3254"/>
      <c r="BM15" s="3254"/>
      <c r="BN15" s="3254"/>
      <c r="BO15" s="3254"/>
      <c r="BP15" s="3254"/>
      <c r="BQ15" s="3254"/>
      <c r="BR15" s="3254"/>
      <c r="BS15" s="3254"/>
      <c r="BT15" s="3254"/>
      <c r="BU15" s="3254"/>
      <c r="BV15" s="3256"/>
      <c r="BW15" s="3255"/>
      <c r="BX15" s="3254"/>
      <c r="BY15" s="3255"/>
      <c r="BZ15" s="3255"/>
      <c r="CA15" s="3255"/>
      <c r="CB15" s="3255"/>
      <c r="CC15" s="3255"/>
      <c r="CD15" s="3255"/>
      <c r="CE15" s="3255"/>
      <c r="CF15" s="3255"/>
      <c r="CG15" s="3255"/>
      <c r="CH15" s="3255"/>
      <c r="CI15" s="3255"/>
      <c r="CJ15" s="3255"/>
      <c r="CK15" s="3255"/>
      <c r="CL15" s="3255"/>
      <c r="CM15" s="3255"/>
      <c r="CN15" s="3255"/>
      <c r="CO15" s="3255"/>
      <c r="CP15" s="3255"/>
      <c r="CQ15" s="3255"/>
      <c r="CR15" s="3255"/>
      <c r="CS15" s="3255"/>
      <c r="CT15" s="3256"/>
      <c r="CU15" s="3256"/>
      <c r="CV15" s="3256"/>
      <c r="CW15" s="3256"/>
      <c r="CX15" s="3256"/>
      <c r="CY15" s="3256"/>
      <c r="CZ15" s="3256"/>
      <c r="DA15" s="3329"/>
      <c r="DB15" s="3256"/>
      <c r="DC15" s="3256"/>
      <c r="DD15" s="3256"/>
      <c r="DE15" s="3255"/>
      <c r="DF15" s="3251"/>
      <c r="DG15" s="3257"/>
      <c r="DH15" s="3258"/>
      <c r="DI15" s="3258"/>
      <c r="DJ15" s="3258"/>
      <c r="DK15" s="3258"/>
      <c r="DL15" s="3258"/>
      <c r="DM15" s="3258"/>
      <c r="DN15" s="3258"/>
      <c r="DO15" s="3258"/>
      <c r="DP15" s="3258"/>
      <c r="DQ15" s="3258"/>
      <c r="DR15" s="3258"/>
      <c r="DS15" s="3258"/>
      <c r="DT15" s="3259"/>
      <c r="DU15" s="3258"/>
      <c r="DV15" s="3258"/>
      <c r="DW15" s="3258"/>
      <c r="DX15" s="3258"/>
      <c r="DY15" s="3258"/>
      <c r="DZ15" s="3258"/>
      <c r="EA15" s="3258"/>
      <c r="EB15" s="3258"/>
      <c r="EC15" s="3258"/>
      <c r="ED15" s="3252"/>
      <c r="EE15" s="3258"/>
      <c r="EF15" s="3258"/>
      <c r="EG15" s="3258"/>
      <c r="EH15" s="3258"/>
      <c r="EI15" s="3258"/>
      <c r="EJ15" s="3258"/>
      <c r="EK15" s="3258"/>
      <c r="EL15" s="3258"/>
      <c r="EM15" s="3258"/>
      <c r="EN15" s="3258"/>
      <c r="EO15" s="3258"/>
      <c r="EP15" s="3258"/>
      <c r="EQ15" s="3258"/>
      <c r="ER15" s="3258"/>
      <c r="ES15" s="3258"/>
      <c r="ET15" s="3258"/>
      <c r="EU15" s="3258"/>
      <c r="EV15" s="3258"/>
      <c r="EW15" s="3258"/>
      <c r="EX15" s="3258"/>
      <c r="EY15" s="3258"/>
      <c r="EZ15" s="3258"/>
      <c r="FA15" s="3258"/>
      <c r="FB15" s="3258"/>
      <c r="FC15" s="3258"/>
      <c r="FD15" s="3258"/>
      <c r="FE15" s="3258"/>
      <c r="FF15" s="3258"/>
      <c r="FG15" s="3258"/>
      <c r="FH15" s="3258"/>
      <c r="FI15" s="3258"/>
      <c r="FJ15" s="3258"/>
      <c r="FK15" s="3258"/>
      <c r="FL15" s="3271">
        <f t="shared" si="3"/>
        <v>2127</v>
      </c>
      <c r="FM15" s="3272">
        <f t="shared" si="4"/>
        <v>8831.2999999999993</v>
      </c>
      <c r="FN15" s="3283"/>
      <c r="FO15" s="2324"/>
      <c r="FP15" s="2324"/>
      <c r="FQ15" s="2324"/>
      <c r="FR15" s="2324"/>
      <c r="FS15" s="2324"/>
      <c r="FU15" s="2329"/>
      <c r="FV15" s="2330"/>
      <c r="FW15" s="2331"/>
      <c r="FX15" s="2331"/>
      <c r="FY15" s="2331"/>
      <c r="FZ15" s="2324"/>
      <c r="GA15" s="2324"/>
      <c r="GB15" s="2324"/>
      <c r="GC15" s="2324"/>
      <c r="GD15" s="2324"/>
      <c r="GE15" s="2324"/>
      <c r="GF15" s="2324"/>
      <c r="GG15" s="2324"/>
      <c r="GH15" s="2324"/>
      <c r="GI15" s="2324"/>
      <c r="GJ15" s="2324"/>
      <c r="GK15" s="2324"/>
      <c r="GL15" s="2324"/>
      <c r="GM15" s="2324"/>
      <c r="GN15" s="2324"/>
      <c r="GO15" s="2324"/>
      <c r="GP15" s="2324"/>
      <c r="GQ15" s="2324"/>
      <c r="GR15" s="2324"/>
      <c r="GS15" s="2324"/>
      <c r="GT15" s="2324"/>
      <c r="GU15" s="2324"/>
      <c r="GV15" s="2324"/>
      <c r="GW15" s="2324"/>
      <c r="GX15" s="2324"/>
      <c r="GY15" s="2324"/>
      <c r="GZ15" s="2324"/>
      <c r="HA15" s="2324"/>
      <c r="HB15" s="2324"/>
      <c r="HC15" s="2324"/>
      <c r="HD15" s="2324"/>
      <c r="HE15" s="2324"/>
      <c r="HF15" s="2324"/>
      <c r="HG15" s="2324"/>
      <c r="HH15" s="2324"/>
      <c r="HI15" s="2324"/>
      <c r="HJ15" s="2324"/>
      <c r="HK15" s="2324"/>
      <c r="HL15" s="2324"/>
      <c r="HM15" s="2324"/>
      <c r="HN15" s="2324"/>
      <c r="HO15" s="2324"/>
      <c r="HP15" s="2324"/>
      <c r="HQ15" s="2324"/>
      <c r="HR15" s="2324"/>
      <c r="HS15" s="2324"/>
      <c r="HT15" s="2324"/>
      <c r="HU15" s="2324"/>
      <c r="HV15" s="2324"/>
      <c r="HW15" s="2324"/>
      <c r="HX15" s="2324"/>
      <c r="HY15" s="2324"/>
      <c r="HZ15" s="2324"/>
      <c r="IA15" s="2324"/>
      <c r="IB15" s="2324"/>
      <c r="IC15" s="2324"/>
      <c r="ID15" s="2324"/>
      <c r="IE15" s="2324"/>
      <c r="IF15" s="2324"/>
      <c r="IG15" s="2324"/>
      <c r="IH15" s="2323"/>
      <c r="II15" s="2324"/>
      <c r="IJ15" s="2324"/>
      <c r="IK15" s="2324"/>
    </row>
    <row r="16" spans="1:245" s="841" customFormat="1" ht="27" customHeight="1">
      <c r="A16" s="2328">
        <v>0.54166666666666896</v>
      </c>
      <c r="B16" s="3253"/>
      <c r="C16" s="3254"/>
      <c r="D16" s="3254"/>
      <c r="E16" s="3254"/>
      <c r="F16" s="3255"/>
      <c r="G16" s="3255"/>
      <c r="H16" s="3255"/>
      <c r="I16" s="3254"/>
      <c r="J16" s="3254"/>
      <c r="K16" s="3254"/>
      <c r="L16" s="3254"/>
      <c r="M16" s="3254"/>
      <c r="N16" s="3254"/>
      <c r="O16" s="3254"/>
      <c r="P16" s="3254"/>
      <c r="Q16" s="3254"/>
      <c r="R16" s="3254"/>
      <c r="S16" s="3254"/>
      <c r="T16" s="3254"/>
      <c r="U16" s="3254"/>
      <c r="V16" s="3254"/>
      <c r="W16" s="3254"/>
      <c r="X16" s="3254"/>
      <c r="Y16" s="3254"/>
      <c r="Z16" s="3254"/>
      <c r="AA16" s="3254"/>
      <c r="AB16" s="3255"/>
      <c r="AC16" s="3254"/>
      <c r="AD16" s="3254"/>
      <c r="AE16" s="3254"/>
      <c r="AF16" s="3254"/>
      <c r="AG16" s="3254"/>
      <c r="AH16" s="3254"/>
      <c r="AI16" s="3254"/>
      <c r="AJ16" s="3254"/>
      <c r="AK16" s="3254"/>
      <c r="AL16" s="3254"/>
      <c r="AM16" s="3254"/>
      <c r="AN16" s="3254"/>
      <c r="AO16" s="3254"/>
      <c r="AP16" s="3254"/>
      <c r="AQ16" s="3254"/>
      <c r="AR16" s="3254"/>
      <c r="AS16" s="3254"/>
      <c r="AT16" s="3254"/>
      <c r="AU16" s="3254"/>
      <c r="AV16" s="3254"/>
      <c r="AW16" s="3254"/>
      <c r="AX16" s="3254"/>
      <c r="AY16" s="3254"/>
      <c r="AZ16" s="3254"/>
      <c r="BA16" s="3254"/>
      <c r="BB16" s="3254"/>
      <c r="BC16" s="3254"/>
      <c r="BD16" s="3254"/>
      <c r="BE16" s="3254"/>
      <c r="BF16" s="3254"/>
      <c r="BG16" s="3254"/>
      <c r="BH16" s="3254"/>
      <c r="BI16" s="3254"/>
      <c r="BJ16" s="3254"/>
      <c r="BK16" s="3250"/>
      <c r="BL16" s="3254"/>
      <c r="BM16" s="3254"/>
      <c r="BN16" s="3254"/>
      <c r="BO16" s="3254"/>
      <c r="BP16" s="3254"/>
      <c r="BQ16" s="3254"/>
      <c r="BR16" s="3254"/>
      <c r="BS16" s="3254"/>
      <c r="BT16" s="3254"/>
      <c r="BU16" s="3254"/>
      <c r="BV16" s="3256"/>
      <c r="BW16" s="3255"/>
      <c r="BX16" s="3254"/>
      <c r="BY16" s="3255"/>
      <c r="BZ16" s="3255"/>
      <c r="CA16" s="3255"/>
      <c r="CB16" s="3255"/>
      <c r="CC16" s="3255"/>
      <c r="CD16" s="3255"/>
      <c r="CE16" s="3255"/>
      <c r="CF16" s="3255"/>
      <c r="CG16" s="3255"/>
      <c r="CH16" s="3255"/>
      <c r="CI16" s="3255"/>
      <c r="CJ16" s="3255"/>
      <c r="CK16" s="3255"/>
      <c r="CL16" s="3255"/>
      <c r="CM16" s="3255"/>
      <c r="CN16" s="3255"/>
      <c r="CO16" s="3255"/>
      <c r="CP16" s="3255"/>
      <c r="CQ16" s="3255"/>
      <c r="CR16" s="3255"/>
      <c r="CS16" s="3255"/>
      <c r="CT16" s="3255"/>
      <c r="CU16" s="3256"/>
      <c r="CV16" s="3256"/>
      <c r="CW16" s="3256"/>
      <c r="CX16" s="3256"/>
      <c r="CY16" s="3256"/>
      <c r="CZ16" s="3256"/>
      <c r="DA16" s="3329"/>
      <c r="DB16" s="3256"/>
      <c r="DC16" s="3256"/>
      <c r="DD16" s="3256"/>
      <c r="DE16" s="3255"/>
      <c r="DF16" s="3251"/>
      <c r="DG16" s="3257"/>
      <c r="DH16" s="3258"/>
      <c r="DI16" s="3258"/>
      <c r="DJ16" s="3258"/>
      <c r="DK16" s="3258"/>
      <c r="DL16" s="3258"/>
      <c r="DM16" s="3258"/>
      <c r="DN16" s="3258"/>
      <c r="DO16" s="3258"/>
      <c r="DP16" s="3258"/>
      <c r="DQ16" s="3258"/>
      <c r="DR16" s="3258"/>
      <c r="DS16" s="3258"/>
      <c r="DT16" s="3259"/>
      <c r="DU16" s="3258"/>
      <c r="DV16" s="3258"/>
      <c r="DW16" s="3258"/>
      <c r="DX16" s="3258"/>
      <c r="DY16" s="3258"/>
      <c r="DZ16" s="3258"/>
      <c r="EA16" s="3258"/>
      <c r="EB16" s="3258"/>
      <c r="EC16" s="3258"/>
      <c r="ED16" s="3252"/>
      <c r="EE16" s="3258"/>
      <c r="EF16" s="3258"/>
      <c r="EG16" s="3258"/>
      <c r="EH16" s="3258"/>
      <c r="EI16" s="3258"/>
      <c r="EJ16" s="3258"/>
      <c r="EK16" s="3258"/>
      <c r="EL16" s="3258"/>
      <c r="EM16" s="3258"/>
      <c r="EN16" s="3258"/>
      <c r="EO16" s="3258"/>
      <c r="EP16" s="3258"/>
      <c r="EQ16" s="3258"/>
      <c r="ER16" s="3258"/>
      <c r="ES16" s="3258"/>
      <c r="ET16" s="3258"/>
      <c r="EU16" s="3258"/>
      <c r="EV16" s="3258"/>
      <c r="EW16" s="3258"/>
      <c r="EX16" s="3258"/>
      <c r="EY16" s="3258"/>
      <c r="EZ16" s="3258"/>
      <c r="FA16" s="3258"/>
      <c r="FB16" s="3258"/>
      <c r="FC16" s="3258"/>
      <c r="FD16" s="3258"/>
      <c r="FE16" s="3258"/>
      <c r="FF16" s="3258"/>
      <c r="FG16" s="3258"/>
      <c r="FH16" s="3258"/>
      <c r="FI16" s="3258"/>
      <c r="FJ16" s="3258"/>
      <c r="FK16" s="3258"/>
      <c r="FL16" s="3271">
        <f t="shared" si="3"/>
        <v>2203</v>
      </c>
      <c r="FM16" s="3272">
        <f t="shared" si="4"/>
        <v>8980.2000000000007</v>
      </c>
      <c r="FN16" s="3283"/>
      <c r="FO16" s="2324"/>
      <c r="FP16" s="2324"/>
      <c r="FQ16" s="2324"/>
      <c r="FR16" s="2324"/>
      <c r="FS16" s="2324"/>
      <c r="FT16" s="2324"/>
      <c r="FU16" s="2330"/>
      <c r="FV16" s="2330"/>
      <c r="FW16" s="2330"/>
      <c r="FX16" s="2330"/>
      <c r="FY16" s="2330"/>
      <c r="FZ16" s="2324"/>
      <c r="GA16" s="2324"/>
      <c r="GB16" s="2324"/>
      <c r="GC16" s="2324"/>
      <c r="GD16" s="2324"/>
      <c r="GE16" s="2324"/>
      <c r="GF16" s="2324"/>
      <c r="GG16" s="2324"/>
      <c r="GH16" s="2324"/>
      <c r="GI16" s="2324"/>
      <c r="GJ16" s="2324"/>
      <c r="GK16" s="2324"/>
      <c r="GL16" s="2324"/>
      <c r="GM16" s="2324"/>
      <c r="GN16" s="2324"/>
      <c r="GO16" s="2324"/>
      <c r="GP16" s="2324"/>
      <c r="GQ16" s="2324"/>
      <c r="GR16" s="2324"/>
      <c r="GS16" s="2324"/>
      <c r="GT16" s="2324"/>
      <c r="GU16" s="2324"/>
      <c r="GV16" s="2324"/>
      <c r="GW16" s="2324"/>
      <c r="GX16" s="2324"/>
      <c r="GY16" s="2324"/>
      <c r="GZ16" s="2324"/>
      <c r="HA16" s="2324"/>
      <c r="HB16" s="2324"/>
      <c r="HC16" s="2324"/>
      <c r="HD16" s="2324"/>
      <c r="HE16" s="2324"/>
      <c r="HF16" s="2324"/>
      <c r="HG16" s="2324"/>
      <c r="HH16" s="2324"/>
      <c r="HI16" s="2324"/>
      <c r="HJ16" s="2324"/>
      <c r="HK16" s="2324"/>
      <c r="HL16" s="2324"/>
      <c r="HM16" s="2324"/>
      <c r="HN16" s="2324"/>
      <c r="HO16" s="2324"/>
      <c r="HP16" s="2324"/>
      <c r="HQ16" s="2324"/>
      <c r="HR16" s="2324"/>
      <c r="HS16" s="2324"/>
      <c r="HT16" s="2324"/>
      <c r="HU16" s="2324"/>
      <c r="HV16" s="2324"/>
      <c r="HW16" s="2324"/>
      <c r="HX16" s="2324"/>
      <c r="HY16" s="2324"/>
      <c r="HZ16" s="2324"/>
      <c r="IA16" s="2324"/>
      <c r="IB16" s="2324"/>
      <c r="IC16" s="2324"/>
      <c r="ID16" s="2324"/>
      <c r="IE16" s="2324"/>
      <c r="IF16" s="2324"/>
      <c r="IG16" s="2324"/>
      <c r="IH16" s="2323"/>
      <c r="II16" s="2324"/>
      <c r="IJ16" s="2324"/>
      <c r="IK16" s="2324"/>
    </row>
    <row r="17" spans="1:245" s="841" customFormat="1" ht="27" customHeight="1">
      <c r="A17" s="2332">
        <v>0.58333333333333337</v>
      </c>
      <c r="B17" s="3264"/>
      <c r="C17" s="3265"/>
      <c r="D17" s="3265"/>
      <c r="E17" s="3265"/>
      <c r="F17" s="3266"/>
      <c r="G17" s="3266"/>
      <c r="H17" s="3266"/>
      <c r="I17" s="3265"/>
      <c r="J17" s="3265"/>
      <c r="K17" s="3265"/>
      <c r="L17" s="3265"/>
      <c r="M17" s="3265"/>
      <c r="N17" s="3265"/>
      <c r="O17" s="3265"/>
      <c r="P17" s="3265"/>
      <c r="Q17" s="3265"/>
      <c r="R17" s="3265"/>
      <c r="S17" s="3265"/>
      <c r="T17" s="3265"/>
      <c r="U17" s="3265"/>
      <c r="V17" s="3265"/>
      <c r="W17" s="3265"/>
      <c r="X17" s="3265"/>
      <c r="Y17" s="3265"/>
      <c r="Z17" s="3265"/>
      <c r="AA17" s="3265"/>
      <c r="AB17" s="3266"/>
      <c r="AC17" s="3265"/>
      <c r="AD17" s="3265"/>
      <c r="AE17" s="3265"/>
      <c r="AF17" s="3265"/>
      <c r="AG17" s="3265"/>
      <c r="AH17" s="3265"/>
      <c r="AI17" s="3265"/>
      <c r="AJ17" s="3265"/>
      <c r="AK17" s="3265"/>
      <c r="AL17" s="3265"/>
      <c r="AM17" s="3265"/>
      <c r="AN17" s="3265"/>
      <c r="AO17" s="3265"/>
      <c r="AP17" s="3265"/>
      <c r="AQ17" s="3265"/>
      <c r="AR17" s="3265"/>
      <c r="AS17" s="3265"/>
      <c r="AT17" s="3265"/>
      <c r="AU17" s="3265"/>
      <c r="AV17" s="3265"/>
      <c r="AW17" s="3265"/>
      <c r="AX17" s="3265"/>
      <c r="AY17" s="3265"/>
      <c r="AZ17" s="3265"/>
      <c r="BA17" s="3265"/>
      <c r="BB17" s="3265"/>
      <c r="BC17" s="3265"/>
      <c r="BD17" s="3265"/>
      <c r="BE17" s="3265"/>
      <c r="BF17" s="3265"/>
      <c r="BG17" s="3265"/>
      <c r="BH17" s="3265"/>
      <c r="BI17" s="3265"/>
      <c r="BJ17" s="3265"/>
      <c r="BK17" s="3250"/>
      <c r="BL17" s="3265"/>
      <c r="BM17" s="3265"/>
      <c r="BN17" s="3265"/>
      <c r="BO17" s="3265"/>
      <c r="BP17" s="3265"/>
      <c r="BQ17" s="3265"/>
      <c r="BR17" s="3265"/>
      <c r="BS17" s="3265"/>
      <c r="BT17" s="3265"/>
      <c r="BU17" s="3265"/>
      <c r="BV17" s="3267"/>
      <c r="BW17" s="3266"/>
      <c r="BX17" s="3265"/>
      <c r="BY17" s="3266"/>
      <c r="BZ17" s="3266"/>
      <c r="CA17" s="3266"/>
      <c r="CB17" s="3266"/>
      <c r="CC17" s="3266"/>
      <c r="CD17" s="3266"/>
      <c r="CE17" s="3266"/>
      <c r="CF17" s="3266"/>
      <c r="CG17" s="3266"/>
      <c r="CH17" s="3266"/>
      <c r="CI17" s="3266"/>
      <c r="CJ17" s="3266"/>
      <c r="CK17" s="3266"/>
      <c r="CL17" s="3266"/>
      <c r="CM17" s="3266"/>
      <c r="CN17" s="3266"/>
      <c r="CO17" s="3266"/>
      <c r="CP17" s="3266"/>
      <c r="CQ17" s="3266"/>
      <c r="CR17" s="3266"/>
      <c r="CS17" s="3266"/>
      <c r="CT17" s="3266"/>
      <c r="CU17" s="3279"/>
      <c r="CV17" s="3267"/>
      <c r="CW17" s="3267"/>
      <c r="CX17" s="3267"/>
      <c r="CY17" s="3267"/>
      <c r="CZ17" s="3267"/>
      <c r="DA17" s="3267"/>
      <c r="DB17" s="3267"/>
      <c r="DC17" s="3267"/>
      <c r="DD17" s="3267"/>
      <c r="DE17" s="3266"/>
      <c r="DF17" s="3251"/>
      <c r="DG17" s="3268"/>
      <c r="DH17" s="3269"/>
      <c r="DI17" s="3269"/>
      <c r="DJ17" s="3269"/>
      <c r="DK17" s="3269"/>
      <c r="DL17" s="3269"/>
      <c r="DM17" s="3269"/>
      <c r="DN17" s="3269"/>
      <c r="DO17" s="3269"/>
      <c r="DP17" s="3269"/>
      <c r="DQ17" s="3269"/>
      <c r="DR17" s="3269"/>
      <c r="DS17" s="3269"/>
      <c r="DT17" s="3270"/>
      <c r="DU17" s="3269"/>
      <c r="DV17" s="3269"/>
      <c r="DW17" s="3269"/>
      <c r="DX17" s="3269"/>
      <c r="DY17" s="3269"/>
      <c r="DZ17" s="3269"/>
      <c r="EA17" s="3269"/>
      <c r="EB17" s="3269"/>
      <c r="EC17" s="3269"/>
      <c r="ED17" s="3252"/>
      <c r="EE17" s="3269"/>
      <c r="EF17" s="3269"/>
      <c r="EG17" s="3269"/>
      <c r="EH17" s="3269"/>
      <c r="EI17" s="3280"/>
      <c r="EJ17" s="3269"/>
      <c r="EK17" s="3269"/>
      <c r="EL17" s="3269"/>
      <c r="EM17" s="3269"/>
      <c r="EN17" s="3269"/>
      <c r="EO17" s="3269"/>
      <c r="EP17" s="3269"/>
      <c r="EQ17" s="3269"/>
      <c r="ER17" s="3269"/>
      <c r="ES17" s="3269"/>
      <c r="ET17" s="3269"/>
      <c r="EU17" s="3269"/>
      <c r="EV17" s="3269"/>
      <c r="EW17" s="3269"/>
      <c r="EX17" s="3269"/>
      <c r="EY17" s="3269"/>
      <c r="EZ17" s="3269"/>
      <c r="FA17" s="3269"/>
      <c r="FB17" s="3269"/>
      <c r="FC17" s="3269"/>
      <c r="FD17" s="3269"/>
      <c r="FE17" s="3269"/>
      <c r="FF17" s="3269"/>
      <c r="FG17" s="3269"/>
      <c r="FH17" s="3269"/>
      <c r="FI17" s="3269"/>
      <c r="FJ17" s="3269"/>
      <c r="FK17" s="3269"/>
      <c r="FL17" s="3271">
        <f t="shared" si="3"/>
        <v>2190</v>
      </c>
      <c r="FM17" s="3272">
        <f t="shared" si="4"/>
        <v>9022</v>
      </c>
      <c r="FN17" s="3283"/>
      <c r="FO17" s="2324"/>
      <c r="FP17" s="2324"/>
      <c r="FQ17" s="2324"/>
      <c r="FR17" s="2324"/>
      <c r="FS17" s="2324"/>
      <c r="FT17" s="2324"/>
      <c r="FU17" s="2324"/>
      <c r="FV17" s="2324"/>
      <c r="FW17" s="2324"/>
      <c r="FX17" s="2324"/>
      <c r="FY17" s="2324"/>
      <c r="FZ17" s="2324"/>
      <c r="GA17" s="2324"/>
      <c r="GB17" s="2324"/>
      <c r="GC17" s="2324"/>
      <c r="GD17" s="2324"/>
      <c r="GE17" s="2324"/>
      <c r="GF17" s="2324"/>
      <c r="GG17" s="2324"/>
      <c r="GH17" s="2324"/>
      <c r="GI17" s="2324"/>
      <c r="GJ17" s="2324"/>
      <c r="GK17" s="2324"/>
      <c r="GL17" s="2324"/>
      <c r="GM17" s="2324"/>
      <c r="GN17" s="2324"/>
      <c r="GO17" s="2324"/>
      <c r="GP17" s="2324"/>
      <c r="GQ17" s="2324"/>
      <c r="GR17" s="2324"/>
      <c r="GS17" s="2324"/>
      <c r="GT17" s="2324"/>
      <c r="GU17" s="2324"/>
      <c r="GV17" s="2324"/>
      <c r="GW17" s="2324"/>
      <c r="GX17" s="2324"/>
      <c r="GY17" s="2324"/>
      <c r="GZ17" s="2324"/>
      <c r="HA17" s="2324"/>
      <c r="HB17" s="2324"/>
      <c r="HC17" s="2324"/>
      <c r="HD17" s="2324"/>
      <c r="HE17" s="2324"/>
      <c r="HF17" s="2324"/>
      <c r="HG17" s="2324"/>
      <c r="HH17" s="2324"/>
      <c r="HI17" s="2324"/>
      <c r="HJ17" s="2324"/>
      <c r="HK17" s="2324"/>
      <c r="HL17" s="2324"/>
      <c r="HM17" s="2324"/>
      <c r="HN17" s="2324"/>
      <c r="HO17" s="2324"/>
      <c r="HP17" s="2324"/>
      <c r="HQ17" s="2324"/>
      <c r="HR17" s="2324"/>
      <c r="HS17" s="2324"/>
      <c r="HT17" s="2324"/>
      <c r="HU17" s="2324"/>
      <c r="HV17" s="2324"/>
      <c r="HW17" s="2324"/>
      <c r="HX17" s="2324"/>
      <c r="HY17" s="2324"/>
      <c r="HZ17" s="2324"/>
      <c r="IA17" s="2324"/>
      <c r="IB17" s="2324"/>
      <c r="IC17" s="2324"/>
      <c r="ID17" s="2324"/>
      <c r="IE17" s="2324"/>
      <c r="IF17" s="2324"/>
      <c r="IG17" s="2324"/>
      <c r="IH17" s="2324"/>
      <c r="II17" s="2324"/>
      <c r="IJ17" s="2324"/>
      <c r="IK17" s="2324"/>
    </row>
    <row r="18" spans="1:245" s="841" customFormat="1" ht="27" customHeight="1">
      <c r="A18" s="2333">
        <v>0.625</v>
      </c>
      <c r="B18" s="3264"/>
      <c r="C18" s="3265"/>
      <c r="D18" s="3265"/>
      <c r="E18" s="3265"/>
      <c r="F18" s="3266"/>
      <c r="G18" s="3266"/>
      <c r="H18" s="3266"/>
      <c r="I18" s="3265"/>
      <c r="J18" s="3265"/>
      <c r="K18" s="3265"/>
      <c r="L18" s="3265"/>
      <c r="M18" s="3265"/>
      <c r="N18" s="3265"/>
      <c r="O18" s="3265"/>
      <c r="P18" s="3265"/>
      <c r="Q18" s="3265"/>
      <c r="R18" s="3265"/>
      <c r="S18" s="3265"/>
      <c r="T18" s="3265"/>
      <c r="U18" s="3265"/>
      <c r="V18" s="3265"/>
      <c r="W18" s="3265"/>
      <c r="X18" s="3265"/>
      <c r="Y18" s="3265"/>
      <c r="Z18" s="3265"/>
      <c r="AA18" s="3265"/>
      <c r="AB18" s="3266"/>
      <c r="AC18" s="3265"/>
      <c r="AD18" s="3265"/>
      <c r="AE18" s="3265"/>
      <c r="AF18" s="3265"/>
      <c r="AG18" s="3265"/>
      <c r="AH18" s="3265"/>
      <c r="AI18" s="3265"/>
      <c r="AJ18" s="3265"/>
      <c r="AK18" s="3265"/>
      <c r="AL18" s="3265"/>
      <c r="AM18" s="3265"/>
      <c r="AN18" s="3265"/>
      <c r="AO18" s="3265"/>
      <c r="AP18" s="3265"/>
      <c r="AQ18" s="3265"/>
      <c r="AR18" s="3265"/>
      <c r="AS18" s="3265"/>
      <c r="AT18" s="3265"/>
      <c r="AU18" s="3265"/>
      <c r="AV18" s="3265"/>
      <c r="AW18" s="3265"/>
      <c r="AX18" s="3265"/>
      <c r="AY18" s="3265"/>
      <c r="AZ18" s="3265"/>
      <c r="BA18" s="3265"/>
      <c r="BB18" s="3265"/>
      <c r="BC18" s="3265"/>
      <c r="BD18" s="3265"/>
      <c r="BE18" s="3265"/>
      <c r="BF18" s="3265"/>
      <c r="BG18" s="3265"/>
      <c r="BH18" s="3265"/>
      <c r="BI18" s="3265"/>
      <c r="BJ18" s="3265"/>
      <c r="BK18" s="3250"/>
      <c r="BL18" s="3265"/>
      <c r="BM18" s="3265"/>
      <c r="BN18" s="3265"/>
      <c r="BO18" s="3265"/>
      <c r="BP18" s="3265"/>
      <c r="BQ18" s="3265"/>
      <c r="BR18" s="3265"/>
      <c r="BS18" s="3265"/>
      <c r="BT18" s="3265"/>
      <c r="BU18" s="3265"/>
      <c r="BV18" s="3267"/>
      <c r="BW18" s="3266"/>
      <c r="BX18" s="3265"/>
      <c r="BY18" s="3266"/>
      <c r="BZ18" s="3266"/>
      <c r="CA18" s="3266"/>
      <c r="CB18" s="3266"/>
      <c r="CC18" s="3266"/>
      <c r="CD18" s="3266"/>
      <c r="CE18" s="3266"/>
      <c r="CF18" s="3266"/>
      <c r="CG18" s="3266"/>
      <c r="CH18" s="3266"/>
      <c r="CI18" s="3266"/>
      <c r="CJ18" s="3266"/>
      <c r="CK18" s="3266"/>
      <c r="CL18" s="3266"/>
      <c r="CM18" s="3266"/>
      <c r="CN18" s="3266"/>
      <c r="CO18" s="3266"/>
      <c r="CP18" s="3266"/>
      <c r="CQ18" s="3266"/>
      <c r="CR18" s="3266"/>
      <c r="CS18" s="3266"/>
      <c r="CT18" s="3266"/>
      <c r="CU18" s="3279"/>
      <c r="CV18" s="3267"/>
      <c r="CW18" s="3267"/>
      <c r="CX18" s="3267"/>
      <c r="CY18" s="3267"/>
      <c r="CZ18" s="3267"/>
      <c r="DA18" s="3267"/>
      <c r="DB18" s="3267"/>
      <c r="DC18" s="3267"/>
      <c r="DD18" s="3267"/>
      <c r="DE18" s="3266"/>
      <c r="DF18" s="3251"/>
      <c r="DG18" s="3268"/>
      <c r="DH18" s="3269"/>
      <c r="DI18" s="3269"/>
      <c r="DJ18" s="3269"/>
      <c r="DK18" s="3269"/>
      <c r="DL18" s="3269"/>
      <c r="DM18" s="3269"/>
      <c r="DN18" s="3269"/>
      <c r="DO18" s="3269"/>
      <c r="DP18" s="3269"/>
      <c r="DQ18" s="3269"/>
      <c r="DR18" s="3269"/>
      <c r="DS18" s="3269"/>
      <c r="DT18" s="3270"/>
      <c r="DU18" s="3269"/>
      <c r="DV18" s="3269"/>
      <c r="DW18" s="3269"/>
      <c r="DX18" s="3269"/>
      <c r="DY18" s="3269"/>
      <c r="DZ18" s="3269"/>
      <c r="EA18" s="3269"/>
      <c r="EB18" s="3269"/>
      <c r="EC18" s="3269"/>
      <c r="ED18" s="3252"/>
      <c r="EE18" s="3269"/>
      <c r="EF18" s="3269"/>
      <c r="EG18" s="3269"/>
      <c r="EH18" s="3269"/>
      <c r="EI18" s="3280"/>
      <c r="EJ18" s="3269"/>
      <c r="EK18" s="3269"/>
      <c r="EL18" s="3269"/>
      <c r="EM18" s="3269"/>
      <c r="EN18" s="3269"/>
      <c r="EO18" s="3269"/>
      <c r="EP18" s="3269"/>
      <c r="EQ18" s="3269"/>
      <c r="ER18" s="3269"/>
      <c r="ES18" s="3269"/>
      <c r="ET18" s="3269"/>
      <c r="EU18" s="3269"/>
      <c r="EV18" s="3269"/>
      <c r="EW18" s="3269"/>
      <c r="EX18" s="3269"/>
      <c r="EY18" s="3269"/>
      <c r="EZ18" s="3269"/>
      <c r="FA18" s="3269"/>
      <c r="FB18" s="3269"/>
      <c r="FC18" s="3269"/>
      <c r="FD18" s="3269"/>
      <c r="FE18" s="3269"/>
      <c r="FF18" s="3269"/>
      <c r="FG18" s="3269"/>
      <c r="FH18" s="3269"/>
      <c r="FI18" s="3269"/>
      <c r="FJ18" s="3269"/>
      <c r="FK18" s="3269"/>
      <c r="FL18" s="3271">
        <f t="shared" si="3"/>
        <v>2192</v>
      </c>
      <c r="FM18" s="3272">
        <f t="shared" si="4"/>
        <v>9470</v>
      </c>
      <c r="FN18" s="3283"/>
      <c r="FO18" s="2324"/>
      <c r="FP18" s="2324"/>
      <c r="FQ18" s="2324"/>
      <c r="FR18" s="2324"/>
      <c r="FS18" s="2324"/>
      <c r="FT18" s="2324"/>
      <c r="FU18" s="2324"/>
      <c r="FV18" s="2324"/>
      <c r="FW18" s="2324"/>
      <c r="FX18" s="2324"/>
      <c r="FY18" s="2324"/>
      <c r="FZ18" s="2324"/>
      <c r="GA18" s="2324"/>
      <c r="GB18" s="2324"/>
      <c r="GC18" s="2324"/>
      <c r="GD18" s="2324"/>
      <c r="GE18" s="2324"/>
      <c r="GF18" s="2324"/>
      <c r="GG18" s="2324"/>
      <c r="GH18" s="2324"/>
      <c r="GI18" s="2324"/>
      <c r="GJ18" s="2324"/>
      <c r="GK18" s="2324"/>
      <c r="GL18" s="2324"/>
      <c r="GM18" s="2324"/>
      <c r="GN18" s="2324"/>
      <c r="GO18" s="2324"/>
      <c r="GP18" s="2324"/>
      <c r="GQ18" s="2324"/>
      <c r="GR18" s="2324"/>
      <c r="GS18" s="2324"/>
      <c r="GT18" s="2324"/>
      <c r="GU18" s="2324"/>
      <c r="GV18" s="2324"/>
      <c r="GW18" s="2324"/>
      <c r="GX18" s="2324"/>
      <c r="GY18" s="2324"/>
      <c r="GZ18" s="2324"/>
      <c r="HA18" s="2324"/>
      <c r="HB18" s="2324"/>
      <c r="HC18" s="2324"/>
      <c r="HD18" s="2324"/>
      <c r="HE18" s="2324"/>
      <c r="HF18" s="2324"/>
      <c r="HG18" s="2324"/>
      <c r="HH18" s="2324"/>
      <c r="HI18" s="2324"/>
      <c r="HJ18" s="2324"/>
      <c r="HK18" s="2324"/>
      <c r="HL18" s="2324"/>
      <c r="HM18" s="2324"/>
      <c r="HN18" s="2324"/>
      <c r="HO18" s="2324"/>
      <c r="HP18" s="2324"/>
      <c r="HQ18" s="2324"/>
      <c r="HR18" s="2324"/>
      <c r="HS18" s="2324"/>
      <c r="HT18" s="2324"/>
      <c r="HU18" s="2324"/>
      <c r="HV18" s="2324"/>
      <c r="HW18" s="2324"/>
      <c r="HX18" s="2324"/>
      <c r="HY18" s="2324"/>
      <c r="HZ18" s="2324"/>
      <c r="IA18" s="2324"/>
      <c r="IB18" s="2324"/>
      <c r="IC18" s="2324"/>
      <c r="ID18" s="2324"/>
      <c r="IE18" s="2324"/>
      <c r="IF18" s="2324"/>
      <c r="IG18" s="2324"/>
      <c r="IH18" s="2324"/>
      <c r="II18" s="2324"/>
      <c r="IJ18" s="2324"/>
      <c r="IK18" s="2324"/>
    </row>
    <row r="19" spans="1:245" s="841" customFormat="1" ht="27" customHeight="1">
      <c r="A19" s="2332">
        <v>0.66666666666666996</v>
      </c>
      <c r="B19" s="3264"/>
      <c r="C19" s="3265"/>
      <c r="D19" s="3265"/>
      <c r="E19" s="3265"/>
      <c r="F19" s="3266"/>
      <c r="G19" s="3266"/>
      <c r="H19" s="3266"/>
      <c r="I19" s="3265"/>
      <c r="J19" s="3265"/>
      <c r="K19" s="3265"/>
      <c r="L19" s="3265"/>
      <c r="M19" s="3265"/>
      <c r="N19" s="3265"/>
      <c r="O19" s="3265"/>
      <c r="P19" s="3265"/>
      <c r="Q19" s="3265"/>
      <c r="R19" s="3265"/>
      <c r="S19" s="3265"/>
      <c r="T19" s="3265"/>
      <c r="U19" s="3265"/>
      <c r="V19" s="3265"/>
      <c r="W19" s="3265"/>
      <c r="X19" s="3265"/>
      <c r="Y19" s="3265"/>
      <c r="Z19" s="3265"/>
      <c r="AA19" s="3265"/>
      <c r="AB19" s="3266"/>
      <c r="AC19" s="3265"/>
      <c r="AD19" s="3265"/>
      <c r="AE19" s="3265"/>
      <c r="AF19" s="3265"/>
      <c r="AG19" s="3265"/>
      <c r="AH19" s="3265"/>
      <c r="AI19" s="3265"/>
      <c r="AJ19" s="3265"/>
      <c r="AK19" s="3265"/>
      <c r="AL19" s="3265"/>
      <c r="AM19" s="3265"/>
      <c r="AN19" s="3265"/>
      <c r="AO19" s="3265"/>
      <c r="AP19" s="3265"/>
      <c r="AQ19" s="3265"/>
      <c r="AR19" s="3265"/>
      <c r="AS19" s="3265"/>
      <c r="AT19" s="3265"/>
      <c r="AU19" s="3265"/>
      <c r="AV19" s="3265"/>
      <c r="AW19" s="3265"/>
      <c r="AX19" s="3265"/>
      <c r="AY19" s="3265"/>
      <c r="AZ19" s="3265"/>
      <c r="BA19" s="3265"/>
      <c r="BB19" s="3265"/>
      <c r="BC19" s="3265"/>
      <c r="BD19" s="3265"/>
      <c r="BE19" s="3265"/>
      <c r="BF19" s="3265"/>
      <c r="BG19" s="3265"/>
      <c r="BH19" s="3265"/>
      <c r="BI19" s="3265"/>
      <c r="BJ19" s="3265"/>
      <c r="BK19" s="3250"/>
      <c r="BL19" s="3265"/>
      <c r="BM19" s="3265"/>
      <c r="BN19" s="3265"/>
      <c r="BO19" s="3265"/>
      <c r="BP19" s="3265"/>
      <c r="BQ19" s="3265"/>
      <c r="BR19" s="3265"/>
      <c r="BS19" s="3265"/>
      <c r="BT19" s="3265"/>
      <c r="BU19" s="3265"/>
      <c r="BV19" s="3267"/>
      <c r="BW19" s="3266"/>
      <c r="BX19" s="3265"/>
      <c r="BY19" s="3266"/>
      <c r="BZ19" s="3266"/>
      <c r="CA19" s="3266"/>
      <c r="CB19" s="3266"/>
      <c r="CC19" s="3266"/>
      <c r="CD19" s="3266"/>
      <c r="CE19" s="3266"/>
      <c r="CF19" s="3266"/>
      <c r="CG19" s="3266"/>
      <c r="CH19" s="3266"/>
      <c r="CI19" s="3266"/>
      <c r="CJ19" s="3266"/>
      <c r="CK19" s="3266"/>
      <c r="CL19" s="3266"/>
      <c r="CM19" s="3266"/>
      <c r="CN19" s="3266"/>
      <c r="CO19" s="3266"/>
      <c r="CP19" s="3266"/>
      <c r="CQ19" s="3266"/>
      <c r="CR19" s="3266"/>
      <c r="CS19" s="3266"/>
      <c r="CT19" s="3266"/>
      <c r="CU19" s="3279"/>
      <c r="CV19" s="3267"/>
      <c r="CW19" s="3267"/>
      <c r="CX19" s="3267"/>
      <c r="CY19" s="3267"/>
      <c r="CZ19" s="3267"/>
      <c r="DA19" s="3267"/>
      <c r="DB19" s="3267"/>
      <c r="DC19" s="3267"/>
      <c r="DD19" s="3267"/>
      <c r="DE19" s="3266"/>
      <c r="DF19" s="3251"/>
      <c r="DG19" s="3268"/>
      <c r="DH19" s="3269"/>
      <c r="DI19" s="3269"/>
      <c r="DJ19" s="3269"/>
      <c r="DK19" s="3269"/>
      <c r="DL19" s="3269"/>
      <c r="DM19" s="3269"/>
      <c r="DN19" s="3269"/>
      <c r="DO19" s="3269"/>
      <c r="DP19" s="3269"/>
      <c r="DQ19" s="3269"/>
      <c r="DR19" s="3269"/>
      <c r="DS19" s="3269"/>
      <c r="DT19" s="3270"/>
      <c r="DU19" s="3269"/>
      <c r="DV19" s="3269"/>
      <c r="DW19" s="3269"/>
      <c r="DX19" s="3269"/>
      <c r="DY19" s="3269"/>
      <c r="DZ19" s="3269"/>
      <c r="EA19" s="3269"/>
      <c r="EB19" s="3269"/>
      <c r="EC19" s="3269"/>
      <c r="ED19" s="3252"/>
      <c r="EE19" s="3269"/>
      <c r="EF19" s="3269"/>
      <c r="EG19" s="3269"/>
      <c r="EH19" s="3269"/>
      <c r="EI19" s="3267"/>
      <c r="EJ19" s="3269"/>
      <c r="EK19" s="3269"/>
      <c r="EL19" s="3269"/>
      <c r="EM19" s="3269"/>
      <c r="EN19" s="3269"/>
      <c r="EO19" s="3269"/>
      <c r="EP19" s="3269"/>
      <c r="EQ19" s="3269"/>
      <c r="ER19" s="3269"/>
      <c r="ES19" s="3269"/>
      <c r="ET19" s="3269"/>
      <c r="EU19" s="3269"/>
      <c r="EV19" s="3269"/>
      <c r="EW19" s="3269"/>
      <c r="EX19" s="3269"/>
      <c r="EY19" s="3269"/>
      <c r="EZ19" s="3269"/>
      <c r="FA19" s="3269"/>
      <c r="FB19" s="3269"/>
      <c r="FC19" s="3269"/>
      <c r="FD19" s="3269"/>
      <c r="FE19" s="3269"/>
      <c r="FF19" s="3269"/>
      <c r="FG19" s="3269"/>
      <c r="FH19" s="3269"/>
      <c r="FI19" s="3269"/>
      <c r="FJ19" s="3269"/>
      <c r="FK19" s="3269"/>
      <c r="FL19" s="3271">
        <f t="shared" si="3"/>
        <v>2313</v>
      </c>
      <c r="FM19" s="3272">
        <f t="shared" si="4"/>
        <v>9039.7000000000007</v>
      </c>
      <c r="FN19" s="3283"/>
      <c r="FO19" s="2324"/>
      <c r="FP19" s="2324"/>
      <c r="FQ19" s="2324"/>
      <c r="FR19" s="2324"/>
      <c r="FS19" s="2324"/>
      <c r="FT19" s="2324"/>
      <c r="FU19" s="2324"/>
      <c r="FV19" s="2324"/>
      <c r="FW19" s="2324"/>
      <c r="FX19" s="2324"/>
      <c r="FY19" s="2324"/>
      <c r="FZ19" s="2324"/>
      <c r="GA19" s="2324"/>
      <c r="GB19" s="2324"/>
      <c r="GC19" s="2324"/>
      <c r="GD19" s="2324"/>
      <c r="GE19" s="2324"/>
      <c r="GF19" s="2324"/>
      <c r="GG19" s="2324"/>
      <c r="GH19" s="2324"/>
      <c r="GI19" s="2324"/>
      <c r="GJ19" s="2324"/>
      <c r="GK19" s="2324"/>
      <c r="GL19" s="2324"/>
      <c r="GM19" s="2323"/>
      <c r="GN19" s="2323"/>
      <c r="GO19" s="2324"/>
      <c r="GP19" s="2324"/>
      <c r="GQ19" s="2324"/>
      <c r="GR19" s="2324"/>
      <c r="GS19" s="2324"/>
      <c r="GT19" s="2324"/>
      <c r="GU19" s="2324"/>
      <c r="GV19" s="2324"/>
      <c r="GW19" s="2324"/>
      <c r="GX19" s="2324"/>
      <c r="GY19" s="2324"/>
      <c r="GZ19" s="2324"/>
      <c r="HA19" s="2324"/>
      <c r="HB19" s="2324"/>
      <c r="HC19" s="2324"/>
      <c r="HD19" s="2324"/>
      <c r="HE19" s="2324"/>
      <c r="HF19" s="2324"/>
      <c r="HG19" s="2324"/>
      <c r="HH19" s="2324"/>
      <c r="HI19" s="2324"/>
      <c r="HJ19" s="2324"/>
      <c r="HK19" s="2324"/>
      <c r="HL19" s="2324"/>
      <c r="HM19" s="2324"/>
      <c r="HN19" s="2324"/>
      <c r="HO19" s="2324"/>
      <c r="HP19" s="2324"/>
      <c r="HQ19" s="2324"/>
      <c r="HR19" s="2324"/>
      <c r="HS19" s="2324"/>
      <c r="HT19" s="2324"/>
      <c r="HU19" s="2324"/>
      <c r="HV19" s="2324"/>
      <c r="HW19" s="2324"/>
      <c r="HX19" s="2324"/>
      <c r="HY19" s="2324"/>
      <c r="HZ19" s="2324"/>
      <c r="IA19" s="2324"/>
      <c r="IB19" s="2324"/>
      <c r="IC19" s="2324"/>
      <c r="ID19" s="2324"/>
      <c r="IE19" s="2324"/>
      <c r="IF19" s="2324"/>
      <c r="IG19" s="2324"/>
      <c r="IH19" s="2324"/>
      <c r="II19" s="2324"/>
      <c r="IJ19" s="2324"/>
      <c r="IK19" s="2324"/>
    </row>
    <row r="20" spans="1:245" s="841" customFormat="1" ht="27" customHeight="1">
      <c r="A20" s="2332">
        <v>0.70833333333333337</v>
      </c>
      <c r="B20" s="3264"/>
      <c r="C20" s="3265"/>
      <c r="D20" s="3265"/>
      <c r="E20" s="3265"/>
      <c r="F20" s="3266"/>
      <c r="G20" s="3266"/>
      <c r="H20" s="3266"/>
      <c r="I20" s="3265"/>
      <c r="J20" s="3265"/>
      <c r="K20" s="3265"/>
      <c r="L20" s="3265"/>
      <c r="M20" s="3265"/>
      <c r="N20" s="3265"/>
      <c r="O20" s="3265"/>
      <c r="P20" s="3265"/>
      <c r="Q20" s="3265"/>
      <c r="R20" s="3265"/>
      <c r="S20" s="3265"/>
      <c r="T20" s="3265"/>
      <c r="U20" s="3265"/>
      <c r="V20" s="3265"/>
      <c r="W20" s="3265"/>
      <c r="X20" s="3265"/>
      <c r="Y20" s="3265"/>
      <c r="Z20" s="3265"/>
      <c r="AA20" s="3265"/>
      <c r="AB20" s="3266"/>
      <c r="AC20" s="3265"/>
      <c r="AD20" s="3265"/>
      <c r="AE20" s="3265"/>
      <c r="AF20" s="3265"/>
      <c r="AG20" s="3265"/>
      <c r="AH20" s="3265"/>
      <c r="AI20" s="3265"/>
      <c r="AJ20" s="3265"/>
      <c r="AK20" s="3265"/>
      <c r="AL20" s="3265"/>
      <c r="AM20" s="3265"/>
      <c r="AN20" s="3265"/>
      <c r="AO20" s="3265"/>
      <c r="AP20" s="3265"/>
      <c r="AQ20" s="3265"/>
      <c r="AR20" s="3265"/>
      <c r="AS20" s="3265"/>
      <c r="AT20" s="3265"/>
      <c r="AU20" s="3265"/>
      <c r="AV20" s="3265"/>
      <c r="AW20" s="3265"/>
      <c r="AX20" s="3265"/>
      <c r="AY20" s="3265"/>
      <c r="AZ20" s="3265"/>
      <c r="BA20" s="3265"/>
      <c r="BB20" s="3265"/>
      <c r="BC20" s="3265"/>
      <c r="BD20" s="3265"/>
      <c r="BE20" s="3265"/>
      <c r="BF20" s="3265"/>
      <c r="BG20" s="3265"/>
      <c r="BH20" s="3265"/>
      <c r="BI20" s="3265"/>
      <c r="BJ20" s="3265"/>
      <c r="BK20" s="3250"/>
      <c r="BL20" s="3265"/>
      <c r="BM20" s="3265"/>
      <c r="BN20" s="3265"/>
      <c r="BO20" s="3265"/>
      <c r="BP20" s="3265"/>
      <c r="BQ20" s="3265"/>
      <c r="BR20" s="3265"/>
      <c r="BS20" s="3265"/>
      <c r="BT20" s="3265"/>
      <c r="BU20" s="3265"/>
      <c r="BV20" s="3267"/>
      <c r="BW20" s="3266"/>
      <c r="BX20" s="3265"/>
      <c r="BY20" s="3266"/>
      <c r="BZ20" s="3266"/>
      <c r="CA20" s="3266"/>
      <c r="CB20" s="3266"/>
      <c r="CC20" s="3266"/>
      <c r="CD20" s="3266"/>
      <c r="CE20" s="3266"/>
      <c r="CF20" s="3266"/>
      <c r="CG20" s="3266"/>
      <c r="CH20" s="3266"/>
      <c r="CI20" s="3266"/>
      <c r="CJ20" s="3266"/>
      <c r="CK20" s="3266"/>
      <c r="CL20" s="3266"/>
      <c r="CM20" s="3266"/>
      <c r="CN20" s="3266"/>
      <c r="CO20" s="3266"/>
      <c r="CP20" s="3266"/>
      <c r="CQ20" s="3266"/>
      <c r="CR20" s="3266"/>
      <c r="CS20" s="3266"/>
      <c r="CT20" s="3266"/>
      <c r="CU20" s="3279"/>
      <c r="CV20" s="3267"/>
      <c r="CW20" s="3267"/>
      <c r="CX20" s="3267"/>
      <c r="CY20" s="3267"/>
      <c r="CZ20" s="3267"/>
      <c r="DA20" s="3267"/>
      <c r="DB20" s="3267"/>
      <c r="DC20" s="3267"/>
      <c r="DD20" s="3267"/>
      <c r="DE20" s="3266"/>
      <c r="DF20" s="3251"/>
      <c r="DG20" s="3268"/>
      <c r="DH20" s="3269"/>
      <c r="DI20" s="3269"/>
      <c r="DJ20" s="3269"/>
      <c r="DK20" s="3269"/>
      <c r="DL20" s="3269"/>
      <c r="DM20" s="3269"/>
      <c r="DN20" s="3269"/>
      <c r="DO20" s="3269"/>
      <c r="DP20" s="3269"/>
      <c r="DQ20" s="3269"/>
      <c r="DR20" s="3269"/>
      <c r="DS20" s="3269"/>
      <c r="DT20" s="3269"/>
      <c r="DU20" s="3269"/>
      <c r="DV20" s="3269"/>
      <c r="DW20" s="3269"/>
      <c r="DX20" s="3269"/>
      <c r="DY20" s="3269"/>
      <c r="DZ20" s="3269"/>
      <c r="EA20" s="3269"/>
      <c r="EB20" s="3269"/>
      <c r="EC20" s="3269"/>
      <c r="ED20" s="3252"/>
      <c r="EE20" s="3269"/>
      <c r="EF20" s="3269"/>
      <c r="EG20" s="3269"/>
      <c r="EH20" s="3269"/>
      <c r="EI20" s="3267"/>
      <c r="EJ20" s="3269"/>
      <c r="EK20" s="3269"/>
      <c r="EL20" s="3269"/>
      <c r="EM20" s="3269"/>
      <c r="EN20" s="3269"/>
      <c r="EO20" s="3269"/>
      <c r="EP20" s="3269"/>
      <c r="EQ20" s="3269"/>
      <c r="ER20" s="3269"/>
      <c r="ES20" s="3269"/>
      <c r="ET20" s="3269"/>
      <c r="EU20" s="3269"/>
      <c r="EV20" s="3269"/>
      <c r="EW20" s="3269"/>
      <c r="EX20" s="3269"/>
      <c r="EY20" s="3269"/>
      <c r="EZ20" s="3269"/>
      <c r="FA20" s="3269"/>
      <c r="FB20" s="3269"/>
      <c r="FC20" s="3269"/>
      <c r="FD20" s="3269"/>
      <c r="FE20" s="3269"/>
      <c r="FF20" s="3269"/>
      <c r="FG20" s="3269"/>
      <c r="FH20" s="3269"/>
      <c r="FI20" s="3269"/>
      <c r="FJ20" s="3269"/>
      <c r="FK20" s="3269"/>
      <c r="FL20" s="3271">
        <f>SUM(DH20:FK20)</f>
        <v>0</v>
      </c>
      <c r="FM20" s="3272">
        <f>SUM(B20:DE20)+SUM(DH20:FK20)</f>
        <v>0</v>
      </c>
      <c r="FN20" s="3283"/>
      <c r="FO20" s="2324"/>
      <c r="FP20" s="2324"/>
      <c r="FQ20" s="2324"/>
      <c r="FR20" s="2324"/>
      <c r="FS20" s="2324"/>
      <c r="FT20" s="2324"/>
      <c r="FU20" s="2324"/>
      <c r="FV20" s="2324"/>
      <c r="FW20" s="2324"/>
      <c r="FX20" s="2324"/>
      <c r="FY20" s="2324"/>
      <c r="FZ20" s="2324"/>
      <c r="GA20" s="2324"/>
      <c r="GB20" s="2324"/>
      <c r="GC20" s="2324"/>
      <c r="GD20" s="2324"/>
      <c r="GE20" s="2324"/>
      <c r="GF20" s="2324"/>
      <c r="GG20" s="2324"/>
      <c r="GH20" s="2324"/>
      <c r="GI20" s="2324"/>
      <c r="GJ20" s="2324"/>
      <c r="GK20" s="2324"/>
      <c r="GL20" s="2324"/>
      <c r="GM20" s="2324"/>
      <c r="GN20" s="2324"/>
      <c r="GO20" s="2324"/>
      <c r="GP20" s="2324"/>
      <c r="GQ20" s="2324"/>
      <c r="GR20" s="2324"/>
      <c r="GS20" s="2324"/>
      <c r="GT20" s="2324"/>
      <c r="GU20" s="2324"/>
      <c r="GV20" s="2324"/>
      <c r="GW20" s="2324"/>
      <c r="GX20" s="2324"/>
      <c r="GY20" s="2324"/>
      <c r="GZ20" s="2324"/>
      <c r="HA20" s="2324"/>
      <c r="HB20" s="2324"/>
      <c r="HC20" s="2324"/>
      <c r="HD20" s="2324"/>
      <c r="HE20" s="2324"/>
      <c r="HF20" s="2324"/>
      <c r="HG20" s="2324"/>
      <c r="HH20" s="2324"/>
      <c r="HI20" s="2324"/>
      <c r="HJ20" s="2324"/>
      <c r="HK20" s="2324"/>
      <c r="HL20" s="2324"/>
      <c r="HM20" s="2324"/>
      <c r="HN20" s="2324"/>
      <c r="HO20" s="2324"/>
      <c r="HP20" s="2324"/>
      <c r="HQ20" s="2324"/>
      <c r="HR20" s="2324"/>
      <c r="HS20" s="2324"/>
      <c r="HT20" s="2324"/>
      <c r="HU20" s="2324"/>
      <c r="HV20" s="2324"/>
      <c r="HW20" s="2324"/>
      <c r="HX20" s="2324"/>
      <c r="HY20" s="2324"/>
      <c r="HZ20" s="2324"/>
      <c r="IA20" s="2324"/>
      <c r="IB20" s="2324"/>
      <c r="IC20" s="2324"/>
      <c r="ID20" s="2324"/>
      <c r="IE20" s="2324"/>
      <c r="IF20" s="2324"/>
      <c r="IG20" s="2324"/>
      <c r="IH20" s="2324"/>
      <c r="II20" s="2324"/>
      <c r="IJ20" s="2324"/>
      <c r="IK20" s="2324"/>
    </row>
    <row r="21" spans="1:245" s="841" customFormat="1" ht="25.5" customHeight="1">
      <c r="A21" s="2332">
        <v>0.75</v>
      </c>
      <c r="B21" s="3264"/>
      <c r="C21" s="3265"/>
      <c r="D21" s="3265"/>
      <c r="E21" s="3265"/>
      <c r="F21" s="3266"/>
      <c r="G21" s="3266"/>
      <c r="H21" s="3266"/>
      <c r="I21" s="3265"/>
      <c r="J21" s="3265"/>
      <c r="K21" s="3265"/>
      <c r="L21" s="3265"/>
      <c r="M21" s="3265"/>
      <c r="N21" s="3265"/>
      <c r="O21" s="3265"/>
      <c r="P21" s="3265"/>
      <c r="Q21" s="3265"/>
      <c r="R21" s="3265"/>
      <c r="S21" s="3265"/>
      <c r="T21" s="3265"/>
      <c r="U21" s="3265"/>
      <c r="V21" s="3265"/>
      <c r="W21" s="3265"/>
      <c r="X21" s="3265"/>
      <c r="Y21" s="3265"/>
      <c r="Z21" s="3265"/>
      <c r="AA21" s="3265"/>
      <c r="AB21" s="3266"/>
      <c r="AC21" s="3265"/>
      <c r="AD21" s="3265"/>
      <c r="AE21" s="3265"/>
      <c r="AF21" s="3265"/>
      <c r="AG21" s="3265"/>
      <c r="AH21" s="3265"/>
      <c r="AI21" s="3265"/>
      <c r="AJ21" s="3265"/>
      <c r="AK21" s="3265"/>
      <c r="AL21" s="3265"/>
      <c r="AM21" s="3265"/>
      <c r="AN21" s="3265"/>
      <c r="AO21" s="3265"/>
      <c r="AP21" s="3265"/>
      <c r="AQ21" s="3265"/>
      <c r="AR21" s="3265"/>
      <c r="AS21" s="3265"/>
      <c r="AT21" s="3265"/>
      <c r="AU21" s="3265"/>
      <c r="AV21" s="3265"/>
      <c r="AW21" s="3265"/>
      <c r="AX21" s="3265"/>
      <c r="AY21" s="3265"/>
      <c r="AZ21" s="3265"/>
      <c r="BA21" s="3265"/>
      <c r="BB21" s="3265"/>
      <c r="BC21" s="3265"/>
      <c r="BD21" s="3265"/>
      <c r="BE21" s="3265"/>
      <c r="BF21" s="3265"/>
      <c r="BG21" s="3265"/>
      <c r="BH21" s="3265"/>
      <c r="BI21" s="3265"/>
      <c r="BJ21" s="3265"/>
      <c r="BK21" s="3250"/>
      <c r="BL21" s="3265"/>
      <c r="BM21" s="3265"/>
      <c r="BN21" s="3265"/>
      <c r="BO21" s="3265"/>
      <c r="BP21" s="3265"/>
      <c r="BQ21" s="3265"/>
      <c r="BR21" s="3265"/>
      <c r="BS21" s="3265"/>
      <c r="BT21" s="3265"/>
      <c r="BU21" s="3265"/>
      <c r="BV21" s="3267"/>
      <c r="BW21" s="3266"/>
      <c r="BX21" s="3265"/>
      <c r="BY21" s="3266"/>
      <c r="BZ21" s="3266"/>
      <c r="CA21" s="3266"/>
      <c r="CB21" s="3266"/>
      <c r="CC21" s="3266"/>
      <c r="CD21" s="3266"/>
      <c r="CE21" s="3266"/>
      <c r="CF21" s="3266"/>
      <c r="CG21" s="3266"/>
      <c r="CH21" s="3266"/>
      <c r="CI21" s="3266"/>
      <c r="CJ21" s="3266"/>
      <c r="CK21" s="3266"/>
      <c r="CL21" s="3266"/>
      <c r="CM21" s="3266"/>
      <c r="CN21" s="3266"/>
      <c r="CO21" s="3266"/>
      <c r="CP21" s="3266"/>
      <c r="CQ21" s="3266"/>
      <c r="CR21" s="3266"/>
      <c r="CS21" s="3266"/>
      <c r="CT21" s="3266"/>
      <c r="CU21" s="3267"/>
      <c r="CV21" s="3267"/>
      <c r="CW21" s="3267"/>
      <c r="CX21" s="3267"/>
      <c r="CY21" s="3267"/>
      <c r="CZ21" s="3267"/>
      <c r="DA21" s="3267"/>
      <c r="DB21" s="3267"/>
      <c r="DC21" s="3267"/>
      <c r="DD21" s="3267"/>
      <c r="DE21" s="3266"/>
      <c r="DF21" s="3251"/>
      <c r="DG21" s="3268"/>
      <c r="DH21" s="3269"/>
      <c r="DI21" s="3269"/>
      <c r="DJ21" s="3269"/>
      <c r="DK21" s="3269"/>
      <c r="DL21" s="3269"/>
      <c r="DM21" s="3269"/>
      <c r="DN21" s="3269"/>
      <c r="DO21" s="3269"/>
      <c r="DP21" s="3269"/>
      <c r="DQ21" s="3269"/>
      <c r="DR21" s="3269"/>
      <c r="DS21" s="3269"/>
      <c r="DT21" s="3269"/>
      <c r="DU21" s="3269"/>
      <c r="DV21" s="3269"/>
      <c r="DW21" s="3269"/>
      <c r="DX21" s="3269"/>
      <c r="DY21" s="3269"/>
      <c r="DZ21" s="3269"/>
      <c r="EA21" s="3269"/>
      <c r="EB21" s="3269"/>
      <c r="EC21" s="3269"/>
      <c r="ED21" s="3252"/>
      <c r="EE21" s="3269"/>
      <c r="EF21" s="3269"/>
      <c r="EG21" s="3269"/>
      <c r="EH21" s="3269"/>
      <c r="EI21" s="3267"/>
      <c r="EJ21" s="3269"/>
      <c r="EK21" s="3269"/>
      <c r="EL21" s="3269"/>
      <c r="EM21" s="3269"/>
      <c r="EN21" s="3269"/>
      <c r="EO21" s="3269"/>
      <c r="EP21" s="3269"/>
      <c r="EQ21" s="3269"/>
      <c r="ER21" s="3269"/>
      <c r="ES21" s="3269"/>
      <c r="ET21" s="3269"/>
      <c r="EU21" s="3269"/>
      <c r="EV21" s="3269"/>
      <c r="EW21" s="3269"/>
      <c r="EX21" s="3269"/>
      <c r="EY21" s="3269"/>
      <c r="EZ21" s="3269"/>
      <c r="FA21" s="3269"/>
      <c r="FB21" s="3269"/>
      <c r="FC21" s="3269"/>
      <c r="FD21" s="3269"/>
      <c r="FE21" s="3269"/>
      <c r="FF21" s="3269"/>
      <c r="FG21" s="3269"/>
      <c r="FH21" s="3269"/>
      <c r="FI21" s="3269"/>
      <c r="FJ21" s="3269"/>
      <c r="FK21" s="3269"/>
      <c r="FL21" s="3271">
        <f>SUM(DH21:FK21)</f>
        <v>0</v>
      </c>
      <c r="FM21" s="3272">
        <f>SUM(B21:DE21)+SUM(DH21:FK21)</f>
        <v>0</v>
      </c>
      <c r="FN21" s="3283"/>
      <c r="FO21" s="2324"/>
      <c r="FP21" s="2324"/>
      <c r="FQ21" s="2324"/>
      <c r="FR21" s="2324"/>
      <c r="FS21" s="2324"/>
      <c r="FT21" s="2324"/>
      <c r="FU21" s="2324"/>
      <c r="FV21" s="2324"/>
      <c r="FW21" s="2324"/>
      <c r="FX21" s="2324"/>
      <c r="FY21" s="2324"/>
      <c r="FZ21" s="2324"/>
      <c r="GA21" s="2324"/>
      <c r="GB21" s="2324"/>
      <c r="GC21" s="2324"/>
      <c r="GD21" s="2324"/>
      <c r="GE21" s="2324"/>
      <c r="GF21" s="2324"/>
      <c r="GG21" s="2324"/>
      <c r="GH21" s="2324"/>
      <c r="GI21" s="2324"/>
      <c r="GJ21" s="2324"/>
      <c r="GK21" s="2324"/>
      <c r="GL21" s="2324"/>
      <c r="GM21" s="2324"/>
      <c r="GN21" s="2324"/>
      <c r="GO21" s="2324"/>
      <c r="GP21" s="2324"/>
      <c r="GQ21" s="2324"/>
      <c r="GR21" s="2324"/>
      <c r="GS21" s="2324"/>
      <c r="GT21" s="2324"/>
      <c r="GU21" s="2324"/>
      <c r="GV21" s="2324"/>
      <c r="GW21" s="2324"/>
      <c r="GX21" s="2324"/>
      <c r="GY21" s="2324"/>
      <c r="GZ21" s="2324"/>
      <c r="HA21" s="2324"/>
      <c r="HB21" s="2324"/>
      <c r="HC21" s="2324"/>
      <c r="HD21" s="2324"/>
      <c r="HE21" s="2324"/>
      <c r="HF21" s="2324"/>
      <c r="HG21" s="2324"/>
      <c r="HH21" s="2324"/>
      <c r="HI21" s="2324"/>
      <c r="HJ21" s="2324"/>
      <c r="HK21" s="2324"/>
      <c r="HL21" s="2324"/>
      <c r="HM21" s="2324"/>
      <c r="HN21" s="2324"/>
      <c r="HO21" s="2324"/>
      <c r="HP21" s="2324"/>
      <c r="HQ21" s="2324"/>
      <c r="HR21" s="2324"/>
      <c r="HS21" s="2324"/>
      <c r="HT21" s="2324"/>
      <c r="HU21" s="2324"/>
      <c r="HV21" s="2324"/>
      <c r="HW21" s="2324"/>
      <c r="HX21" s="2324"/>
      <c r="HY21" s="2324"/>
      <c r="HZ21" s="2324"/>
      <c r="IA21" s="2324"/>
      <c r="IB21" s="2324"/>
      <c r="IC21" s="2324"/>
      <c r="ID21" s="2324"/>
      <c r="IE21" s="2324"/>
      <c r="IF21" s="2324"/>
      <c r="IG21" s="2324"/>
      <c r="IH21" s="2324"/>
      <c r="II21" s="2324"/>
      <c r="IJ21" s="2324"/>
      <c r="IK21" s="2324"/>
    </row>
    <row r="22" spans="1:245" s="841" customFormat="1" ht="27" customHeight="1">
      <c r="A22" s="2332"/>
      <c r="B22" s="2984"/>
      <c r="C22" s="2985"/>
      <c r="D22" s="2985"/>
      <c r="E22" s="2985"/>
      <c r="F22" s="2986"/>
      <c r="G22" s="3266"/>
      <c r="H22" s="2986"/>
      <c r="I22" s="2985"/>
      <c r="J22" s="2985"/>
      <c r="K22" s="2985"/>
      <c r="L22" s="2985"/>
      <c r="M22" s="2985"/>
      <c r="N22" s="2985"/>
      <c r="O22" s="2985"/>
      <c r="P22" s="2985"/>
      <c r="Q22" s="2985"/>
      <c r="R22" s="2985"/>
      <c r="S22" s="2985"/>
      <c r="T22" s="2985"/>
      <c r="U22" s="2985"/>
      <c r="V22" s="2985"/>
      <c r="W22" s="2985"/>
      <c r="X22" s="2985"/>
      <c r="Y22" s="2985"/>
      <c r="Z22" s="2985"/>
      <c r="AA22" s="2985"/>
      <c r="AB22" s="2986"/>
      <c r="AC22" s="2985"/>
      <c r="AD22" s="2985"/>
      <c r="AE22" s="2985"/>
      <c r="AF22" s="2985"/>
      <c r="AG22" s="2985"/>
      <c r="AH22" s="2985"/>
      <c r="AI22" s="2985"/>
      <c r="AJ22" s="2985"/>
      <c r="AK22" s="2985"/>
      <c r="AL22" s="2985"/>
      <c r="AM22" s="2985"/>
      <c r="AN22" s="2985"/>
      <c r="AO22" s="2985"/>
      <c r="AP22" s="2985"/>
      <c r="AQ22" s="2985"/>
      <c r="AR22" s="2985"/>
      <c r="AS22" s="2985"/>
      <c r="AT22" s="2985"/>
      <c r="AU22" s="2985"/>
      <c r="AV22" s="2985"/>
      <c r="AW22" s="2985"/>
      <c r="AX22" s="2985"/>
      <c r="AY22" s="2985"/>
      <c r="AZ22" s="2985"/>
      <c r="BA22" s="2985"/>
      <c r="BB22" s="2985"/>
      <c r="BC22" s="2985"/>
      <c r="BD22" s="2985"/>
      <c r="BE22" s="2985"/>
      <c r="BF22" s="2985"/>
      <c r="BG22" s="2985"/>
      <c r="BH22" s="2985"/>
      <c r="BI22" s="2985"/>
      <c r="BJ22" s="2985"/>
      <c r="BK22" s="2981"/>
      <c r="BL22" s="2985"/>
      <c r="BM22" s="2985"/>
      <c r="BN22" s="2985"/>
      <c r="BO22" s="2985"/>
      <c r="BP22" s="2985"/>
      <c r="BQ22" s="2985"/>
      <c r="BR22" s="2985"/>
      <c r="BS22" s="2985"/>
      <c r="BT22" s="2985"/>
      <c r="BU22" s="2985"/>
      <c r="BV22" s="2987"/>
      <c r="BW22" s="2986"/>
      <c r="BX22" s="2985"/>
      <c r="BY22" s="2986"/>
      <c r="BZ22" s="2986"/>
      <c r="CA22" s="2986"/>
      <c r="CB22" s="2986"/>
      <c r="CC22" s="2986"/>
      <c r="CD22" s="2986"/>
      <c r="CE22" s="2986"/>
      <c r="CF22" s="2986"/>
      <c r="CG22" s="2986"/>
      <c r="CH22" s="2986"/>
      <c r="CI22" s="2986"/>
      <c r="CJ22" s="2986"/>
      <c r="CK22" s="2986"/>
      <c r="CL22" s="2986"/>
      <c r="CM22" s="2986"/>
      <c r="CN22" s="2986"/>
      <c r="CO22" s="2986"/>
      <c r="CP22" s="2986"/>
      <c r="CQ22" s="2986"/>
      <c r="CR22" s="2986"/>
      <c r="CS22" s="2986"/>
      <c r="CT22" s="2986"/>
      <c r="CU22" s="2987"/>
      <c r="CV22" s="2987"/>
      <c r="CW22" s="2987"/>
      <c r="CX22" s="2987"/>
      <c r="CY22" s="2987"/>
      <c r="CZ22" s="2987"/>
      <c r="DA22" s="2987"/>
      <c r="DB22" s="2987"/>
      <c r="DC22" s="2987"/>
      <c r="DD22" s="2987"/>
      <c r="DE22" s="2986"/>
      <c r="DF22" s="3251"/>
      <c r="DG22" s="2988"/>
      <c r="DH22" s="2989"/>
      <c r="DI22" s="2991"/>
      <c r="DJ22" s="2989"/>
      <c r="DK22" s="2989"/>
      <c r="DL22" s="2989"/>
      <c r="DM22" s="2989"/>
      <c r="DN22" s="2989"/>
      <c r="DO22" s="2989"/>
      <c r="DP22" s="2989"/>
      <c r="DQ22" s="2989"/>
      <c r="DR22" s="2989"/>
      <c r="DS22" s="2989"/>
      <c r="DT22" s="2990"/>
      <c r="DU22" s="2989"/>
      <c r="DV22" s="2989"/>
      <c r="DW22" s="2989"/>
      <c r="DX22" s="2989"/>
      <c r="DY22" s="2989"/>
      <c r="DZ22" s="2989"/>
      <c r="EA22" s="2989"/>
      <c r="EB22" s="2989"/>
      <c r="EC22" s="2989"/>
      <c r="ED22" s="2982"/>
      <c r="EE22" s="2989"/>
      <c r="EF22" s="2989"/>
      <c r="EG22" s="2989"/>
      <c r="EH22" s="2989"/>
      <c r="EI22" s="2987"/>
      <c r="EJ22" s="2989"/>
      <c r="EK22" s="2989"/>
      <c r="EL22" s="2989"/>
      <c r="EM22" s="2989"/>
      <c r="EN22" s="2989"/>
      <c r="EO22" s="2989"/>
      <c r="EP22" s="2989"/>
      <c r="EQ22" s="2989"/>
      <c r="ER22" s="2989"/>
      <c r="ES22" s="2989"/>
      <c r="ET22" s="2989"/>
      <c r="EU22" s="2989"/>
      <c r="EV22" s="2989"/>
      <c r="EW22" s="2989"/>
      <c r="EX22" s="2989"/>
      <c r="EY22" s="2989"/>
      <c r="EZ22" s="2989"/>
      <c r="FA22" s="2989"/>
      <c r="FB22" s="2989"/>
      <c r="FC22" s="2989"/>
      <c r="FD22" s="2989"/>
      <c r="FE22" s="2989"/>
      <c r="FF22" s="2989"/>
      <c r="FG22" s="2989"/>
      <c r="FH22" s="2989"/>
      <c r="FI22" s="2346"/>
      <c r="FJ22" s="2346"/>
      <c r="FK22" s="2346"/>
      <c r="FL22" s="3271"/>
      <c r="FM22" s="3272"/>
      <c r="FN22" s="3283"/>
      <c r="FO22" s="2324"/>
      <c r="FP22" s="2324"/>
      <c r="FQ22" s="2324"/>
      <c r="FR22" s="2324"/>
      <c r="FS22" s="2324"/>
      <c r="FT22" s="2324"/>
      <c r="FU22" s="2324"/>
      <c r="FV22" s="2324"/>
      <c r="FW22" s="2324"/>
      <c r="FX22" s="2324"/>
      <c r="FY22" s="2324"/>
      <c r="FZ22" s="2324"/>
      <c r="GA22" s="2324"/>
      <c r="GB22" s="2324"/>
      <c r="GC22" s="2324"/>
      <c r="GD22" s="2324"/>
      <c r="GE22" s="2324"/>
      <c r="GF22" s="2324"/>
      <c r="GG22" s="2324"/>
      <c r="GH22" s="2324"/>
      <c r="GI22" s="2324"/>
      <c r="GJ22" s="2324"/>
      <c r="GK22" s="2324"/>
      <c r="GL22" s="2324"/>
      <c r="GM22" s="2324"/>
      <c r="GN22" s="2324"/>
      <c r="GO22" s="2324"/>
      <c r="GP22" s="2324"/>
      <c r="GQ22" s="2324"/>
      <c r="GR22" s="2324"/>
      <c r="GS22" s="2324"/>
      <c r="GT22" s="2324"/>
      <c r="GU22" s="2324"/>
      <c r="GV22" s="2324"/>
      <c r="GW22" s="2324"/>
      <c r="GX22" s="2324"/>
      <c r="GY22" s="2324"/>
      <c r="GZ22" s="2324"/>
      <c r="HA22" s="2324"/>
      <c r="HB22" s="2324"/>
      <c r="HC22" s="2324"/>
      <c r="HD22" s="2324"/>
      <c r="HE22" s="2324"/>
      <c r="HF22" s="2324"/>
      <c r="HG22" s="2324"/>
      <c r="HH22" s="2324"/>
      <c r="HI22" s="2324"/>
      <c r="HJ22" s="2324"/>
      <c r="HK22" s="2324"/>
      <c r="HL22" s="2324"/>
      <c r="HM22" s="2324"/>
      <c r="HN22" s="2324"/>
      <c r="HO22" s="2324"/>
      <c r="HP22" s="2324"/>
      <c r="HQ22" s="2324"/>
      <c r="HR22" s="2324"/>
      <c r="HS22" s="2324"/>
      <c r="HT22" s="2324"/>
      <c r="HU22" s="2324"/>
      <c r="HV22" s="2324"/>
      <c r="HW22" s="2324"/>
      <c r="HX22" s="2324"/>
      <c r="HY22" s="2324"/>
      <c r="HZ22" s="2324"/>
      <c r="IA22" s="2324"/>
      <c r="IB22" s="2324"/>
      <c r="IC22" s="2324"/>
      <c r="ID22" s="2324"/>
      <c r="IE22" s="2324"/>
      <c r="IF22" s="2324"/>
      <c r="IG22" s="2324"/>
      <c r="IH22" s="2324"/>
      <c r="II22" s="2324"/>
      <c r="IJ22" s="2324"/>
      <c r="IK22" s="2324"/>
    </row>
    <row r="23" spans="1:245" s="841" customFormat="1" ht="27" customHeight="1">
      <c r="A23" s="2332">
        <v>0.79166666666666663</v>
      </c>
      <c r="B23" s="3264"/>
      <c r="C23" s="3265"/>
      <c r="D23" s="3265"/>
      <c r="E23" s="3265"/>
      <c r="F23" s="3266"/>
      <c r="G23" s="3266"/>
      <c r="H23" s="3266"/>
      <c r="I23" s="3265"/>
      <c r="J23" s="3265"/>
      <c r="K23" s="3265"/>
      <c r="L23" s="3265"/>
      <c r="M23" s="3265"/>
      <c r="N23" s="3265"/>
      <c r="O23" s="3265"/>
      <c r="P23" s="3265"/>
      <c r="Q23" s="3265"/>
      <c r="R23" s="3265"/>
      <c r="S23" s="3265"/>
      <c r="T23" s="3265"/>
      <c r="U23" s="3265"/>
      <c r="V23" s="3265"/>
      <c r="W23" s="3265"/>
      <c r="X23" s="3265"/>
      <c r="Y23" s="3265"/>
      <c r="Z23" s="3265"/>
      <c r="AA23" s="3265"/>
      <c r="AB23" s="3266"/>
      <c r="AC23" s="3265"/>
      <c r="AD23" s="3265"/>
      <c r="AE23" s="3265"/>
      <c r="AF23" s="3265"/>
      <c r="AG23" s="3265"/>
      <c r="AH23" s="3265"/>
      <c r="AI23" s="3265"/>
      <c r="AJ23" s="3265"/>
      <c r="AK23" s="3265"/>
      <c r="AL23" s="3265"/>
      <c r="AM23" s="3265"/>
      <c r="AN23" s="3265"/>
      <c r="AO23" s="3265"/>
      <c r="AP23" s="3265"/>
      <c r="AQ23" s="3265"/>
      <c r="AR23" s="3265"/>
      <c r="AS23" s="3265"/>
      <c r="AT23" s="3265"/>
      <c r="AU23" s="3265"/>
      <c r="AV23" s="3265"/>
      <c r="AW23" s="3265"/>
      <c r="AX23" s="3265"/>
      <c r="AY23" s="3265"/>
      <c r="AZ23" s="3265"/>
      <c r="BA23" s="3265"/>
      <c r="BB23" s="3265"/>
      <c r="BC23" s="3265"/>
      <c r="BD23" s="3265"/>
      <c r="BE23" s="3265"/>
      <c r="BF23" s="3265"/>
      <c r="BG23" s="3265"/>
      <c r="BH23" s="3265"/>
      <c r="BI23" s="3265"/>
      <c r="BJ23" s="3265"/>
      <c r="BK23" s="3250"/>
      <c r="BL23" s="3265"/>
      <c r="BM23" s="3265"/>
      <c r="BN23" s="3265"/>
      <c r="BO23" s="3265"/>
      <c r="BP23" s="3265"/>
      <c r="BQ23" s="3265"/>
      <c r="BR23" s="3265"/>
      <c r="BS23" s="3265"/>
      <c r="BT23" s="3265"/>
      <c r="BU23" s="3265"/>
      <c r="BV23" s="3267"/>
      <c r="BW23" s="3266"/>
      <c r="BX23" s="3265"/>
      <c r="BY23" s="3266"/>
      <c r="BZ23" s="3266"/>
      <c r="CA23" s="3266"/>
      <c r="CB23" s="3266"/>
      <c r="CC23" s="3266"/>
      <c r="CD23" s="3266"/>
      <c r="CE23" s="3266"/>
      <c r="CF23" s="3266"/>
      <c r="CG23" s="3266"/>
      <c r="CH23" s="3266"/>
      <c r="CI23" s="3266"/>
      <c r="CJ23" s="3266"/>
      <c r="CK23" s="3266"/>
      <c r="CL23" s="3266"/>
      <c r="CM23" s="3266"/>
      <c r="CN23" s="3266"/>
      <c r="CO23" s="3266"/>
      <c r="CP23" s="3266"/>
      <c r="CQ23" s="3266"/>
      <c r="CR23" s="3266"/>
      <c r="CS23" s="3266"/>
      <c r="CT23" s="3266"/>
      <c r="CU23" s="3267"/>
      <c r="CV23" s="3267"/>
      <c r="CW23" s="3267"/>
      <c r="CX23" s="3267"/>
      <c r="CY23" s="3267"/>
      <c r="CZ23" s="3267"/>
      <c r="DA23" s="3267"/>
      <c r="DB23" s="3267"/>
      <c r="DC23" s="3267"/>
      <c r="DD23" s="3267"/>
      <c r="DE23" s="3266"/>
      <c r="DF23" s="3251"/>
      <c r="DG23" s="3268"/>
      <c r="DH23" s="3269"/>
      <c r="DI23" s="3338"/>
      <c r="DJ23" s="3269"/>
      <c r="DK23" s="3269"/>
      <c r="DL23" s="3269"/>
      <c r="DM23" s="3269"/>
      <c r="DN23" s="3269"/>
      <c r="DO23" s="3269"/>
      <c r="DP23" s="3269"/>
      <c r="DQ23" s="3269"/>
      <c r="DR23" s="3269"/>
      <c r="DS23" s="3269"/>
      <c r="DT23" s="3270"/>
      <c r="DU23" s="3269"/>
      <c r="DV23" s="3269"/>
      <c r="DW23" s="3269"/>
      <c r="DX23" s="3269"/>
      <c r="DY23" s="3269"/>
      <c r="DZ23" s="3269"/>
      <c r="EA23" s="3269"/>
      <c r="EB23" s="3269"/>
      <c r="EC23" s="3269"/>
      <c r="ED23" s="3252"/>
      <c r="EE23" s="3269"/>
      <c r="EF23" s="3269"/>
      <c r="EG23" s="3269"/>
      <c r="EH23" s="3269"/>
      <c r="EI23" s="3267"/>
      <c r="EJ23" s="3269"/>
      <c r="EK23" s="3269"/>
      <c r="EL23" s="3269"/>
      <c r="EM23" s="3269"/>
      <c r="EN23" s="3269"/>
      <c r="EO23" s="3269"/>
      <c r="EP23" s="3269"/>
      <c r="EQ23" s="3269"/>
      <c r="ER23" s="3269"/>
      <c r="ES23" s="3269"/>
      <c r="ET23" s="3269"/>
      <c r="EU23" s="3269"/>
      <c r="EV23" s="3269"/>
      <c r="EW23" s="3269"/>
      <c r="EX23" s="3269"/>
      <c r="EY23" s="3269"/>
      <c r="EZ23" s="3269"/>
      <c r="FA23" s="3269"/>
      <c r="FB23" s="3269"/>
      <c r="FC23" s="3269"/>
      <c r="FD23" s="3269"/>
      <c r="FE23" s="3269"/>
      <c r="FF23" s="3269"/>
      <c r="FG23" s="3269"/>
      <c r="FH23" s="3269"/>
      <c r="FI23" s="3269"/>
      <c r="FJ23" s="3269"/>
      <c r="FK23" s="3269"/>
      <c r="FL23" s="3271">
        <f t="shared" ref="FL23:FL30" si="5">SUM(DH23:FK23)</f>
        <v>0</v>
      </c>
      <c r="FM23" s="3272">
        <f t="shared" ref="FM23:FM30" si="6">SUM(B23:DE23)+SUM(DH23:FK23)</f>
        <v>0</v>
      </c>
      <c r="FN23" s="3283"/>
      <c r="FO23" s="3013"/>
      <c r="FP23" s="2324"/>
      <c r="FQ23" s="2324"/>
      <c r="FR23" s="2324"/>
      <c r="FS23" s="2324"/>
      <c r="FT23" s="2324"/>
      <c r="FU23" s="2324"/>
      <c r="FV23" s="2324"/>
      <c r="FW23" s="2324"/>
      <c r="FX23" s="2324"/>
      <c r="FY23" s="2324"/>
      <c r="FZ23" s="2324"/>
      <c r="GA23" s="2324"/>
      <c r="GB23" s="2324"/>
      <c r="GC23" s="2324"/>
      <c r="GD23" s="2324"/>
      <c r="GE23" s="2324"/>
      <c r="GF23" s="2324"/>
      <c r="GG23" s="2324"/>
      <c r="GH23" s="2324"/>
      <c r="GI23" s="2324"/>
      <c r="GJ23" s="2324"/>
      <c r="GK23" s="2324"/>
      <c r="GL23" s="2324"/>
      <c r="GM23" s="2324"/>
      <c r="GN23" s="2324"/>
      <c r="GO23" s="2324"/>
      <c r="GP23" s="2324"/>
      <c r="GQ23" s="2324"/>
      <c r="GR23" s="2324"/>
      <c r="GS23" s="2324"/>
      <c r="GT23" s="2324"/>
      <c r="GU23" s="2324"/>
      <c r="GV23" s="2324"/>
      <c r="GW23" s="2324"/>
      <c r="GX23" s="2324"/>
      <c r="GY23" s="2324"/>
      <c r="GZ23" s="2324"/>
      <c r="HA23" s="2324"/>
      <c r="HB23" s="2324"/>
      <c r="HC23" s="2324"/>
      <c r="HD23" s="2324"/>
      <c r="HE23" s="2324"/>
      <c r="HF23" s="2324"/>
      <c r="HG23" s="2324"/>
      <c r="HH23" s="2324"/>
      <c r="HI23" s="2324"/>
      <c r="HJ23" s="2324"/>
      <c r="HK23" s="2324"/>
      <c r="HL23" s="2324"/>
      <c r="HM23" s="2324"/>
      <c r="HN23" s="2324"/>
      <c r="HO23" s="2324"/>
      <c r="HP23" s="2324"/>
      <c r="HQ23" s="2324"/>
      <c r="HR23" s="2324"/>
      <c r="HS23" s="2324"/>
      <c r="HT23" s="2324"/>
      <c r="HU23" s="2324"/>
      <c r="HV23" s="2324"/>
      <c r="HW23" s="2324"/>
      <c r="HX23" s="2324"/>
      <c r="HY23" s="2324"/>
      <c r="HZ23" s="2324"/>
      <c r="IA23" s="2324"/>
      <c r="IB23" s="2324"/>
      <c r="IC23" s="2324"/>
      <c r="ID23" s="2324"/>
      <c r="IE23" s="2324"/>
      <c r="IF23" s="2324"/>
      <c r="IG23" s="2324"/>
      <c r="IH23" s="2324"/>
      <c r="II23" s="2324"/>
      <c r="IJ23" s="2324"/>
      <c r="IK23" s="2324"/>
    </row>
    <row r="24" spans="1:245" s="841" customFormat="1" ht="27" customHeight="1">
      <c r="A24" s="2332">
        <v>0.8125</v>
      </c>
      <c r="B24" s="3264"/>
      <c r="C24" s="3265"/>
      <c r="D24" s="3265"/>
      <c r="E24" s="3265"/>
      <c r="F24" s="3266"/>
      <c r="G24" s="3266"/>
      <c r="H24" s="3266"/>
      <c r="I24" s="3265"/>
      <c r="J24" s="3265"/>
      <c r="K24" s="3265"/>
      <c r="L24" s="3265"/>
      <c r="M24" s="3265"/>
      <c r="N24" s="3265"/>
      <c r="O24" s="3265"/>
      <c r="P24" s="3265"/>
      <c r="Q24" s="3265"/>
      <c r="R24" s="3265"/>
      <c r="S24" s="3265"/>
      <c r="T24" s="3265"/>
      <c r="U24" s="3265"/>
      <c r="V24" s="3265"/>
      <c r="W24" s="3265"/>
      <c r="X24" s="3265"/>
      <c r="Y24" s="3265"/>
      <c r="Z24" s="3265"/>
      <c r="AA24" s="3265"/>
      <c r="AB24" s="3266"/>
      <c r="AC24" s="3265"/>
      <c r="AD24" s="3265"/>
      <c r="AE24" s="3265"/>
      <c r="AF24" s="3265"/>
      <c r="AG24" s="3265"/>
      <c r="AH24" s="3265"/>
      <c r="AI24" s="3265"/>
      <c r="AJ24" s="3265"/>
      <c r="AK24" s="3265"/>
      <c r="AL24" s="3265"/>
      <c r="AM24" s="3265"/>
      <c r="AN24" s="3265"/>
      <c r="AO24" s="3265"/>
      <c r="AP24" s="3265"/>
      <c r="AQ24" s="3265"/>
      <c r="AR24" s="3265"/>
      <c r="AS24" s="3265"/>
      <c r="AT24" s="3265"/>
      <c r="AU24" s="3265"/>
      <c r="AV24" s="3265"/>
      <c r="AW24" s="3265"/>
      <c r="AX24" s="3265"/>
      <c r="AY24" s="3265"/>
      <c r="AZ24" s="3265"/>
      <c r="BA24" s="3265"/>
      <c r="BB24" s="3265"/>
      <c r="BC24" s="3265"/>
      <c r="BD24" s="3265"/>
      <c r="BE24" s="3265"/>
      <c r="BF24" s="3265"/>
      <c r="BG24" s="3265"/>
      <c r="BH24" s="3265"/>
      <c r="BI24" s="3265"/>
      <c r="BJ24" s="3265"/>
      <c r="BK24" s="3250"/>
      <c r="BL24" s="3265"/>
      <c r="BM24" s="3265"/>
      <c r="BN24" s="3265"/>
      <c r="BO24" s="3265"/>
      <c r="BP24" s="3265"/>
      <c r="BQ24" s="3265"/>
      <c r="BR24" s="3265"/>
      <c r="BS24" s="3265"/>
      <c r="BT24" s="3265"/>
      <c r="BU24" s="3265"/>
      <c r="BV24" s="3267"/>
      <c r="BW24" s="3266"/>
      <c r="BX24" s="3265"/>
      <c r="BY24" s="3266"/>
      <c r="BZ24" s="3266"/>
      <c r="CA24" s="3266"/>
      <c r="CB24" s="3266"/>
      <c r="CC24" s="3266"/>
      <c r="CD24" s="3266"/>
      <c r="CE24" s="3266"/>
      <c r="CF24" s="3266"/>
      <c r="CG24" s="3266"/>
      <c r="CH24" s="3266"/>
      <c r="CI24" s="3266"/>
      <c r="CJ24" s="3266"/>
      <c r="CK24" s="3266"/>
      <c r="CL24" s="3266"/>
      <c r="CM24" s="3266"/>
      <c r="CN24" s="3266"/>
      <c r="CO24" s="3266"/>
      <c r="CP24" s="3266"/>
      <c r="CQ24" s="3266"/>
      <c r="CR24" s="3266"/>
      <c r="CS24" s="3266"/>
      <c r="CT24" s="3266"/>
      <c r="CU24" s="3267"/>
      <c r="CV24" s="3267"/>
      <c r="CW24" s="3267"/>
      <c r="CX24" s="3267"/>
      <c r="CY24" s="3267"/>
      <c r="CZ24" s="3267"/>
      <c r="DA24" s="3267"/>
      <c r="DB24" s="3267"/>
      <c r="DC24" s="3267"/>
      <c r="DD24" s="3267"/>
      <c r="DE24" s="3266"/>
      <c r="DF24" s="3251"/>
      <c r="DG24" s="3268"/>
      <c r="DH24" s="3269"/>
      <c r="DI24" s="3338"/>
      <c r="DJ24" s="3269"/>
      <c r="DK24" s="3269"/>
      <c r="DL24" s="3269"/>
      <c r="DM24" s="3269"/>
      <c r="DN24" s="3269"/>
      <c r="DO24" s="3269"/>
      <c r="DP24" s="3269"/>
      <c r="DQ24" s="3269"/>
      <c r="DR24" s="3269"/>
      <c r="DS24" s="3269"/>
      <c r="DT24" s="3270"/>
      <c r="DU24" s="3269"/>
      <c r="DV24" s="3269"/>
      <c r="DW24" s="3269"/>
      <c r="DX24" s="3269"/>
      <c r="DY24" s="3269"/>
      <c r="DZ24" s="3269"/>
      <c r="EA24" s="3269"/>
      <c r="EB24" s="3269"/>
      <c r="EC24" s="3269"/>
      <c r="ED24" s="3252"/>
      <c r="EE24" s="3269"/>
      <c r="EF24" s="3269"/>
      <c r="EG24" s="3269"/>
      <c r="EH24" s="3269"/>
      <c r="EI24" s="3267"/>
      <c r="EJ24" s="3269"/>
      <c r="EK24" s="3269"/>
      <c r="EL24" s="3269"/>
      <c r="EM24" s="3269"/>
      <c r="EN24" s="3269"/>
      <c r="EO24" s="3269"/>
      <c r="EP24" s="3269"/>
      <c r="EQ24" s="3269"/>
      <c r="ER24" s="3269"/>
      <c r="ES24" s="3269"/>
      <c r="ET24" s="3269"/>
      <c r="EU24" s="3269"/>
      <c r="EV24" s="3269"/>
      <c r="EW24" s="3269"/>
      <c r="EX24" s="3269"/>
      <c r="EY24" s="3269"/>
      <c r="EZ24" s="3269"/>
      <c r="FA24" s="3269"/>
      <c r="FB24" s="3269"/>
      <c r="FC24" s="3269"/>
      <c r="FD24" s="3269"/>
      <c r="FE24" s="3269"/>
      <c r="FF24" s="3269"/>
      <c r="FG24" s="3269"/>
      <c r="FH24" s="3269"/>
      <c r="FI24" s="3269"/>
      <c r="FJ24" s="3269"/>
      <c r="FK24" s="3269"/>
      <c r="FL24" s="3271">
        <f t="shared" si="5"/>
        <v>0</v>
      </c>
      <c r="FM24" s="3272">
        <f t="shared" si="6"/>
        <v>0</v>
      </c>
      <c r="FN24" s="3283"/>
      <c r="FO24" s="2871"/>
      <c r="FP24" s="2872"/>
      <c r="FQ24" s="2872"/>
      <c r="FR24" s="2324"/>
      <c r="FS24" s="2324"/>
      <c r="FT24" s="2324"/>
      <c r="FU24" s="2324"/>
      <c r="FV24" s="2324"/>
      <c r="FW24" s="2324"/>
      <c r="FX24" s="2324"/>
      <c r="FY24" s="2324"/>
      <c r="FZ24" s="2324"/>
      <c r="GA24" s="2324"/>
      <c r="GB24" s="2324"/>
      <c r="GC24" s="2324"/>
      <c r="GD24" s="2324"/>
      <c r="GE24" s="2324"/>
      <c r="GF24" s="2324"/>
      <c r="GG24" s="2324"/>
      <c r="GH24" s="2324"/>
      <c r="GI24" s="2324"/>
      <c r="GJ24" s="2324"/>
      <c r="GK24" s="2324"/>
      <c r="GL24" s="2324"/>
      <c r="GM24" s="2324"/>
      <c r="GN24" s="2324"/>
      <c r="GO24" s="2324"/>
      <c r="GP24" s="2324"/>
      <c r="GQ24" s="2324"/>
      <c r="GR24" s="2324"/>
      <c r="GS24" s="2324"/>
      <c r="GT24" s="2324"/>
      <c r="GU24" s="2324"/>
      <c r="GV24" s="2324"/>
      <c r="GW24" s="2324"/>
      <c r="GX24" s="2324"/>
      <c r="GY24" s="2324"/>
      <c r="GZ24" s="2324"/>
      <c r="HA24" s="2324"/>
      <c r="HB24" s="2324"/>
      <c r="HC24" s="2324"/>
      <c r="HD24" s="2324"/>
      <c r="HE24" s="2324"/>
      <c r="HF24" s="2324"/>
      <c r="HG24" s="2324"/>
      <c r="HH24" s="2324"/>
      <c r="HI24" s="2324"/>
      <c r="HJ24" s="2324"/>
      <c r="HK24" s="2324"/>
      <c r="HL24" s="2324"/>
      <c r="HM24" s="2324"/>
      <c r="HN24" s="2324"/>
      <c r="HO24" s="2324"/>
      <c r="HP24" s="2324"/>
      <c r="HQ24" s="2324"/>
      <c r="HR24" s="2324"/>
      <c r="HS24" s="2324"/>
      <c r="HT24" s="2324"/>
      <c r="HU24" s="2324"/>
      <c r="HV24" s="2324"/>
      <c r="HW24" s="2324"/>
      <c r="HX24" s="2324"/>
      <c r="HY24" s="2324"/>
      <c r="HZ24" s="2324"/>
      <c r="IA24" s="2324"/>
      <c r="IB24" s="2324"/>
      <c r="IC24" s="2324"/>
      <c r="ID24" s="2324"/>
      <c r="IE24" s="2324"/>
      <c r="IF24" s="2324"/>
      <c r="IG24" s="2324"/>
      <c r="IH24" s="2324"/>
      <c r="II24" s="2324"/>
      <c r="IJ24" s="2324"/>
      <c r="IK24" s="2324"/>
    </row>
    <row r="25" spans="1:245" s="841" customFormat="1" ht="27" customHeight="1">
      <c r="A25" s="2332">
        <v>0.83333333333333337</v>
      </c>
      <c r="B25" s="3264"/>
      <c r="C25" s="3265"/>
      <c r="D25" s="3265"/>
      <c r="E25" s="3265"/>
      <c r="F25" s="3266"/>
      <c r="G25" s="3266"/>
      <c r="H25" s="3266"/>
      <c r="I25" s="3265"/>
      <c r="J25" s="3265"/>
      <c r="K25" s="3265"/>
      <c r="L25" s="3265"/>
      <c r="M25" s="3265"/>
      <c r="N25" s="3265"/>
      <c r="O25" s="3265"/>
      <c r="P25" s="3265"/>
      <c r="Q25" s="3265"/>
      <c r="R25" s="3265"/>
      <c r="S25" s="3265"/>
      <c r="T25" s="3265"/>
      <c r="U25" s="3265"/>
      <c r="V25" s="3265"/>
      <c r="W25" s="3265"/>
      <c r="X25" s="3265"/>
      <c r="Y25" s="3265"/>
      <c r="Z25" s="3265"/>
      <c r="AA25" s="3265"/>
      <c r="AB25" s="3266"/>
      <c r="AC25" s="3265"/>
      <c r="AD25" s="3265"/>
      <c r="AE25" s="3265"/>
      <c r="AF25" s="3265"/>
      <c r="AG25" s="3265"/>
      <c r="AH25" s="3265"/>
      <c r="AI25" s="3265"/>
      <c r="AJ25" s="3265"/>
      <c r="AK25" s="3265"/>
      <c r="AL25" s="3265"/>
      <c r="AM25" s="3265"/>
      <c r="AN25" s="3265"/>
      <c r="AO25" s="3265"/>
      <c r="AP25" s="3265"/>
      <c r="AQ25" s="3265"/>
      <c r="AR25" s="3265"/>
      <c r="AS25" s="3265"/>
      <c r="AT25" s="3265"/>
      <c r="AU25" s="3265"/>
      <c r="AV25" s="3265"/>
      <c r="AW25" s="3265"/>
      <c r="AX25" s="3265"/>
      <c r="AY25" s="3265"/>
      <c r="AZ25" s="3265"/>
      <c r="BA25" s="3265"/>
      <c r="BB25" s="3265"/>
      <c r="BC25" s="3265"/>
      <c r="BD25" s="3265"/>
      <c r="BE25" s="3265"/>
      <c r="BF25" s="3265"/>
      <c r="BG25" s="3265"/>
      <c r="BH25" s="3265"/>
      <c r="BI25" s="3265"/>
      <c r="BJ25" s="3265"/>
      <c r="BK25" s="3250"/>
      <c r="BL25" s="3265"/>
      <c r="BM25" s="3265"/>
      <c r="BN25" s="3265"/>
      <c r="BO25" s="3265"/>
      <c r="BP25" s="3265"/>
      <c r="BQ25" s="3265"/>
      <c r="BR25" s="3265"/>
      <c r="BS25" s="3265"/>
      <c r="BT25" s="3265"/>
      <c r="BU25" s="3265"/>
      <c r="BV25" s="3267"/>
      <c r="BW25" s="3266"/>
      <c r="BX25" s="3265"/>
      <c r="BY25" s="3266"/>
      <c r="BZ25" s="3266"/>
      <c r="CA25" s="3266"/>
      <c r="CB25" s="3266"/>
      <c r="CC25" s="3266"/>
      <c r="CD25" s="3266"/>
      <c r="CE25" s="3266"/>
      <c r="CF25" s="3266"/>
      <c r="CG25" s="3266"/>
      <c r="CH25" s="3266"/>
      <c r="CI25" s="3266"/>
      <c r="CJ25" s="3266"/>
      <c r="CK25" s="3266"/>
      <c r="CL25" s="3266"/>
      <c r="CM25" s="3266"/>
      <c r="CN25" s="3266"/>
      <c r="CO25" s="3266"/>
      <c r="CP25" s="3266"/>
      <c r="CQ25" s="3266"/>
      <c r="CR25" s="3266"/>
      <c r="CS25" s="3266"/>
      <c r="CT25" s="3266"/>
      <c r="CU25" s="3267"/>
      <c r="CV25" s="3267"/>
      <c r="CW25" s="3267"/>
      <c r="CX25" s="3267"/>
      <c r="CY25" s="3267"/>
      <c r="CZ25" s="3267"/>
      <c r="DA25" s="3267"/>
      <c r="DB25" s="3267"/>
      <c r="DC25" s="3267"/>
      <c r="DD25" s="3267"/>
      <c r="DE25" s="3266"/>
      <c r="DF25" s="3251"/>
      <c r="DG25" s="3268"/>
      <c r="DH25" s="3269"/>
      <c r="DI25" s="3338"/>
      <c r="DJ25" s="3269"/>
      <c r="DK25" s="3269"/>
      <c r="DL25" s="3269"/>
      <c r="DM25" s="3269"/>
      <c r="DN25" s="3269"/>
      <c r="DO25" s="3269"/>
      <c r="DP25" s="3269"/>
      <c r="DQ25" s="3269"/>
      <c r="DR25" s="3269"/>
      <c r="DS25" s="3269"/>
      <c r="DT25" s="3270"/>
      <c r="DU25" s="3269"/>
      <c r="DV25" s="3269"/>
      <c r="DW25" s="3269"/>
      <c r="DX25" s="3269"/>
      <c r="DY25" s="3269"/>
      <c r="DZ25" s="3269"/>
      <c r="EA25" s="3269"/>
      <c r="EB25" s="3269"/>
      <c r="EC25" s="3269"/>
      <c r="ED25" s="3252"/>
      <c r="EE25" s="3269"/>
      <c r="EF25" s="3269"/>
      <c r="EG25" s="3269"/>
      <c r="EH25" s="3269"/>
      <c r="EI25" s="3267"/>
      <c r="EJ25" s="3269"/>
      <c r="EK25" s="3269"/>
      <c r="EL25" s="3269"/>
      <c r="EM25" s="3269"/>
      <c r="EN25" s="3269"/>
      <c r="EO25" s="3269"/>
      <c r="EP25" s="3269"/>
      <c r="EQ25" s="3269"/>
      <c r="ER25" s="3269"/>
      <c r="ES25" s="3269"/>
      <c r="ET25" s="3269"/>
      <c r="EU25" s="3269"/>
      <c r="EV25" s="3269"/>
      <c r="EW25" s="3269"/>
      <c r="EX25" s="3269"/>
      <c r="EY25" s="3269"/>
      <c r="EZ25" s="3269"/>
      <c r="FA25" s="3269"/>
      <c r="FB25" s="3269"/>
      <c r="FC25" s="3269"/>
      <c r="FD25" s="3269"/>
      <c r="FE25" s="3269"/>
      <c r="FF25" s="3269"/>
      <c r="FG25" s="3269"/>
      <c r="FH25" s="3269"/>
      <c r="FI25" s="3269"/>
      <c r="FJ25" s="3269"/>
      <c r="FK25" s="3269"/>
      <c r="FL25" s="3271">
        <f t="shared" si="5"/>
        <v>0</v>
      </c>
      <c r="FM25" s="3272">
        <f t="shared" si="6"/>
        <v>0</v>
      </c>
      <c r="FN25" s="3283"/>
      <c r="FO25" s="2871"/>
      <c r="FP25" s="2872"/>
      <c r="FQ25" s="2872"/>
      <c r="FR25" s="2324"/>
      <c r="FS25" s="2324"/>
      <c r="FT25" s="2324"/>
      <c r="FU25" s="2324"/>
      <c r="FV25" s="2324"/>
      <c r="FW25" s="2324"/>
      <c r="FX25" s="2324"/>
      <c r="FY25" s="2324"/>
      <c r="FZ25" s="2324"/>
      <c r="GA25" s="2324"/>
      <c r="GB25" s="2324"/>
      <c r="GC25" s="2324"/>
      <c r="GD25" s="2324"/>
      <c r="GE25" s="2324"/>
      <c r="GF25" s="2324"/>
      <c r="GG25" s="2324"/>
      <c r="GH25" s="2324"/>
      <c r="GI25" s="2324"/>
      <c r="GJ25" s="2324"/>
      <c r="GK25" s="2324"/>
      <c r="GL25" s="2324"/>
      <c r="GM25" s="2324"/>
      <c r="GN25" s="2324"/>
      <c r="GO25" s="2324"/>
      <c r="GP25" s="2324"/>
      <c r="GQ25" s="2324"/>
      <c r="GR25" s="2324"/>
      <c r="GS25" s="2324"/>
      <c r="GT25" s="2324"/>
      <c r="GU25" s="2324"/>
      <c r="GV25" s="2324"/>
      <c r="GW25" s="2324"/>
      <c r="GX25" s="2324"/>
      <c r="GY25" s="2324"/>
      <c r="GZ25" s="2324"/>
      <c r="HA25" s="2324"/>
      <c r="HB25" s="2324"/>
      <c r="HC25" s="2324"/>
      <c r="HD25" s="2324"/>
      <c r="HE25" s="2324"/>
      <c r="HF25" s="2324"/>
      <c r="HG25" s="2324"/>
      <c r="HH25" s="2324"/>
      <c r="HI25" s="2324"/>
      <c r="HJ25" s="2324"/>
      <c r="HK25" s="2324"/>
      <c r="HL25" s="2324"/>
      <c r="HM25" s="2324"/>
      <c r="HN25" s="2324"/>
      <c r="HO25" s="2324"/>
      <c r="HP25" s="2324"/>
      <c r="HQ25" s="2324"/>
      <c r="HR25" s="2324"/>
      <c r="HS25" s="2324"/>
      <c r="HT25" s="2324"/>
      <c r="HU25" s="2324"/>
      <c r="HV25" s="2324"/>
      <c r="HW25" s="2324"/>
      <c r="HX25" s="2324"/>
      <c r="HY25" s="2324"/>
      <c r="HZ25" s="2324"/>
      <c r="IA25" s="2324"/>
      <c r="IB25" s="2324"/>
      <c r="IC25" s="2324"/>
      <c r="ID25" s="2324"/>
      <c r="IE25" s="2324"/>
      <c r="IF25" s="2324"/>
      <c r="IG25" s="2324"/>
      <c r="IH25" s="2324"/>
      <c r="II25" s="2324"/>
      <c r="IJ25" s="2324"/>
      <c r="IK25" s="2324"/>
    </row>
    <row r="26" spans="1:245" s="841" customFormat="1" ht="27" customHeight="1">
      <c r="A26" s="2332">
        <v>0.875</v>
      </c>
      <c r="B26" s="3264"/>
      <c r="C26" s="3265"/>
      <c r="D26" s="3265"/>
      <c r="E26" s="3265"/>
      <c r="F26" s="3266"/>
      <c r="G26" s="3266"/>
      <c r="H26" s="3266"/>
      <c r="I26" s="3265"/>
      <c r="J26" s="3265"/>
      <c r="K26" s="3265"/>
      <c r="L26" s="3265"/>
      <c r="M26" s="3265"/>
      <c r="N26" s="3265"/>
      <c r="O26" s="3265"/>
      <c r="P26" s="3265"/>
      <c r="Q26" s="3265"/>
      <c r="R26" s="3265"/>
      <c r="S26" s="3265"/>
      <c r="T26" s="3265"/>
      <c r="U26" s="3265"/>
      <c r="V26" s="3265"/>
      <c r="W26" s="3265"/>
      <c r="X26" s="3265"/>
      <c r="Y26" s="3265"/>
      <c r="Z26" s="3265"/>
      <c r="AA26" s="3265"/>
      <c r="AB26" s="3266"/>
      <c r="AC26" s="3265"/>
      <c r="AD26" s="3265"/>
      <c r="AE26" s="3265"/>
      <c r="AF26" s="3265"/>
      <c r="AG26" s="3265"/>
      <c r="AH26" s="3265"/>
      <c r="AI26" s="3265"/>
      <c r="AJ26" s="3265"/>
      <c r="AK26" s="3265"/>
      <c r="AL26" s="3265"/>
      <c r="AM26" s="3265"/>
      <c r="AN26" s="3265"/>
      <c r="AO26" s="3265"/>
      <c r="AP26" s="3265"/>
      <c r="AQ26" s="3265"/>
      <c r="AR26" s="3265"/>
      <c r="AS26" s="3265"/>
      <c r="AT26" s="3265"/>
      <c r="AU26" s="3265"/>
      <c r="AV26" s="3265"/>
      <c r="AW26" s="3265"/>
      <c r="AX26" s="3265"/>
      <c r="AY26" s="3265"/>
      <c r="AZ26" s="3265"/>
      <c r="BA26" s="3265"/>
      <c r="BB26" s="3265"/>
      <c r="BC26" s="3265"/>
      <c r="BD26" s="3265"/>
      <c r="BE26" s="3265"/>
      <c r="BF26" s="3265"/>
      <c r="BG26" s="3265"/>
      <c r="BH26" s="3265"/>
      <c r="BI26" s="3265"/>
      <c r="BJ26" s="3265"/>
      <c r="BK26" s="3250"/>
      <c r="BL26" s="3265"/>
      <c r="BM26" s="3265"/>
      <c r="BN26" s="3265"/>
      <c r="BO26" s="3265"/>
      <c r="BP26" s="3265"/>
      <c r="BQ26" s="3265"/>
      <c r="BR26" s="3265"/>
      <c r="BS26" s="3265"/>
      <c r="BT26" s="3265"/>
      <c r="BU26" s="3265"/>
      <c r="BV26" s="3267"/>
      <c r="BW26" s="3266"/>
      <c r="BX26" s="3265"/>
      <c r="BY26" s="3266"/>
      <c r="BZ26" s="3266"/>
      <c r="CA26" s="3266"/>
      <c r="CB26" s="3266"/>
      <c r="CC26" s="3266"/>
      <c r="CD26" s="3266"/>
      <c r="CE26" s="3266"/>
      <c r="CF26" s="3266"/>
      <c r="CG26" s="3266"/>
      <c r="CH26" s="3266"/>
      <c r="CI26" s="3266"/>
      <c r="CJ26" s="3266"/>
      <c r="CK26" s="3266"/>
      <c r="CL26" s="3266"/>
      <c r="CM26" s="3266"/>
      <c r="CN26" s="3266"/>
      <c r="CO26" s="3266"/>
      <c r="CP26" s="3266"/>
      <c r="CQ26" s="3266"/>
      <c r="CR26" s="3266"/>
      <c r="CS26" s="3266"/>
      <c r="CT26" s="3266"/>
      <c r="CU26" s="3267"/>
      <c r="CV26" s="3267"/>
      <c r="CW26" s="3267"/>
      <c r="CX26" s="3267"/>
      <c r="CY26" s="3267"/>
      <c r="CZ26" s="3267"/>
      <c r="DA26" s="3267"/>
      <c r="DB26" s="3267"/>
      <c r="DC26" s="3267"/>
      <c r="DD26" s="3267"/>
      <c r="DE26" s="3266"/>
      <c r="DF26" s="3251"/>
      <c r="DG26" s="3268"/>
      <c r="DH26" s="3269"/>
      <c r="DI26" s="3338"/>
      <c r="DJ26" s="3269"/>
      <c r="DK26" s="3269"/>
      <c r="DL26" s="3269"/>
      <c r="DM26" s="3269"/>
      <c r="DN26" s="3269"/>
      <c r="DO26" s="3269"/>
      <c r="DP26" s="3269"/>
      <c r="DQ26" s="3269"/>
      <c r="DR26" s="3269"/>
      <c r="DS26" s="3269"/>
      <c r="DT26" s="3270"/>
      <c r="DU26" s="3269"/>
      <c r="DV26" s="3269"/>
      <c r="DW26" s="3269"/>
      <c r="DX26" s="3269"/>
      <c r="DY26" s="3269"/>
      <c r="DZ26" s="3269"/>
      <c r="EA26" s="3269"/>
      <c r="EB26" s="3269"/>
      <c r="EC26" s="3269"/>
      <c r="ED26" s="3252"/>
      <c r="EE26" s="3269"/>
      <c r="EF26" s="3269"/>
      <c r="EG26" s="3269"/>
      <c r="EH26" s="3269"/>
      <c r="EI26" s="3269"/>
      <c r="EJ26" s="3269"/>
      <c r="EK26" s="3269"/>
      <c r="EL26" s="3269"/>
      <c r="EM26" s="3269"/>
      <c r="EN26" s="3269"/>
      <c r="EO26" s="3269"/>
      <c r="EP26" s="3269"/>
      <c r="EQ26" s="3269"/>
      <c r="ER26" s="3269"/>
      <c r="ES26" s="3269"/>
      <c r="ET26" s="3269"/>
      <c r="EU26" s="3269"/>
      <c r="EV26" s="3269"/>
      <c r="EW26" s="3269"/>
      <c r="EX26" s="3269"/>
      <c r="EY26" s="3269"/>
      <c r="EZ26" s="3269"/>
      <c r="FA26" s="3269"/>
      <c r="FB26" s="3269"/>
      <c r="FC26" s="3269"/>
      <c r="FD26" s="3269"/>
      <c r="FE26" s="3269"/>
      <c r="FF26" s="3269"/>
      <c r="FG26" s="3269"/>
      <c r="FH26" s="3269"/>
      <c r="FI26" s="3269"/>
      <c r="FJ26" s="3269"/>
      <c r="FK26" s="3269"/>
      <c r="FL26" s="3271">
        <f t="shared" si="5"/>
        <v>0</v>
      </c>
      <c r="FM26" s="3272">
        <f t="shared" si="6"/>
        <v>0</v>
      </c>
      <c r="FN26" s="3283"/>
      <c r="FO26" s="2324"/>
      <c r="FP26" s="2324"/>
      <c r="FQ26" s="2324"/>
      <c r="FR26" s="2324"/>
      <c r="FS26" s="2324"/>
      <c r="FT26" s="2324"/>
      <c r="FU26" s="2324"/>
      <c r="FV26" s="2324"/>
      <c r="FW26" s="2324"/>
      <c r="FX26" s="2324"/>
      <c r="FY26" s="2324"/>
      <c r="FZ26" s="2324"/>
      <c r="GA26" s="2324"/>
      <c r="GB26" s="2324"/>
      <c r="GC26" s="2324"/>
      <c r="GD26" s="2324"/>
      <c r="GE26" s="2324"/>
      <c r="GF26" s="2324"/>
      <c r="GG26" s="2324"/>
      <c r="GH26" s="2324"/>
      <c r="GI26" s="2324"/>
      <c r="GJ26" s="2324"/>
      <c r="GK26" s="2324"/>
      <c r="GL26" s="2324"/>
      <c r="GM26" s="2324"/>
      <c r="GN26" s="2324"/>
      <c r="GO26" s="2324"/>
      <c r="GP26" s="2324"/>
      <c r="GQ26" s="2324"/>
      <c r="GR26" s="2324"/>
      <c r="GS26" s="2324"/>
      <c r="GT26" s="2324"/>
      <c r="GU26" s="2324"/>
      <c r="GV26" s="2324"/>
      <c r="GW26" s="2324"/>
      <c r="GX26" s="2324"/>
      <c r="GY26" s="2324"/>
      <c r="GZ26" s="2324"/>
      <c r="HA26" s="2324"/>
      <c r="HB26" s="2324"/>
      <c r="HC26" s="2324"/>
      <c r="HD26" s="2324"/>
      <c r="HE26" s="2324"/>
      <c r="HF26" s="2324"/>
      <c r="HG26" s="2324"/>
      <c r="HH26" s="2324"/>
      <c r="HI26" s="2324"/>
      <c r="HJ26" s="2324"/>
      <c r="HK26" s="2324"/>
      <c r="HL26" s="2324"/>
      <c r="HM26" s="2324"/>
      <c r="HN26" s="2324"/>
      <c r="HO26" s="2324"/>
      <c r="HP26" s="2324"/>
      <c r="HQ26" s="2324"/>
      <c r="HR26" s="2324"/>
      <c r="HS26" s="2324"/>
      <c r="HT26" s="2324"/>
      <c r="HU26" s="2324"/>
      <c r="HV26" s="2324"/>
      <c r="HW26" s="2324"/>
      <c r="HX26" s="2324"/>
      <c r="HY26" s="2324"/>
      <c r="HZ26" s="2324"/>
      <c r="IA26" s="2324"/>
      <c r="IB26" s="2324"/>
      <c r="IC26" s="2324"/>
      <c r="ID26" s="2324"/>
      <c r="IE26" s="2324"/>
      <c r="IF26" s="2324"/>
      <c r="IG26" s="2324"/>
      <c r="IH26" s="2324"/>
      <c r="II26" s="2324"/>
      <c r="IJ26" s="2324"/>
      <c r="IK26" s="2324"/>
    </row>
    <row r="27" spans="1:245" s="841" customFormat="1" ht="27" customHeight="1">
      <c r="A27" s="2334">
        <v>0.91666666666666663</v>
      </c>
      <c r="B27" s="3284"/>
      <c r="C27" s="3285"/>
      <c r="D27" s="3285"/>
      <c r="E27" s="3285"/>
      <c r="F27" s="3286"/>
      <c r="G27" s="3286"/>
      <c r="H27" s="3286"/>
      <c r="I27" s="3285"/>
      <c r="J27" s="3285"/>
      <c r="K27" s="3285"/>
      <c r="L27" s="3285"/>
      <c r="M27" s="3285"/>
      <c r="N27" s="3285"/>
      <c r="O27" s="3285"/>
      <c r="P27" s="3285"/>
      <c r="Q27" s="3285"/>
      <c r="R27" s="3285"/>
      <c r="S27" s="3285"/>
      <c r="T27" s="3285"/>
      <c r="U27" s="3285"/>
      <c r="V27" s="3285"/>
      <c r="W27" s="3285"/>
      <c r="X27" s="3285"/>
      <c r="Y27" s="3285"/>
      <c r="Z27" s="3285"/>
      <c r="AA27" s="3285"/>
      <c r="AB27" s="3286"/>
      <c r="AC27" s="3285"/>
      <c r="AD27" s="3285"/>
      <c r="AE27" s="3285"/>
      <c r="AF27" s="3285"/>
      <c r="AG27" s="3285"/>
      <c r="AH27" s="3285"/>
      <c r="AI27" s="3285"/>
      <c r="AJ27" s="3285"/>
      <c r="AK27" s="3285"/>
      <c r="AL27" s="3285"/>
      <c r="AM27" s="3285"/>
      <c r="AN27" s="3285"/>
      <c r="AO27" s="3285"/>
      <c r="AP27" s="3285"/>
      <c r="AQ27" s="3285"/>
      <c r="AR27" s="3285"/>
      <c r="AS27" s="3285"/>
      <c r="AT27" s="3285"/>
      <c r="AU27" s="3285"/>
      <c r="AV27" s="3285"/>
      <c r="AW27" s="3285"/>
      <c r="AX27" s="3285"/>
      <c r="AY27" s="3285"/>
      <c r="AZ27" s="3285"/>
      <c r="BA27" s="3285"/>
      <c r="BB27" s="3285"/>
      <c r="BC27" s="3285"/>
      <c r="BD27" s="3285"/>
      <c r="BE27" s="3285"/>
      <c r="BF27" s="3285"/>
      <c r="BG27" s="3285"/>
      <c r="BH27" s="3285"/>
      <c r="BI27" s="3285"/>
      <c r="BJ27" s="3285"/>
      <c r="BK27" s="3250"/>
      <c r="BL27" s="3285"/>
      <c r="BM27" s="3285"/>
      <c r="BN27" s="3285"/>
      <c r="BO27" s="3285"/>
      <c r="BP27" s="3285"/>
      <c r="BQ27" s="3285"/>
      <c r="BR27" s="3285"/>
      <c r="BS27" s="3285"/>
      <c r="BT27" s="3285"/>
      <c r="BU27" s="3285"/>
      <c r="BV27" s="3287"/>
      <c r="BW27" s="3286"/>
      <c r="BX27" s="3285"/>
      <c r="BY27" s="3286"/>
      <c r="BZ27" s="3286"/>
      <c r="CA27" s="3286"/>
      <c r="CB27" s="3286"/>
      <c r="CC27" s="3286"/>
      <c r="CD27" s="3286"/>
      <c r="CE27" s="3286"/>
      <c r="CF27" s="3286"/>
      <c r="CG27" s="3286"/>
      <c r="CH27" s="3286"/>
      <c r="CI27" s="3286"/>
      <c r="CJ27" s="3286"/>
      <c r="CK27" s="3286"/>
      <c r="CL27" s="3286"/>
      <c r="CM27" s="3286"/>
      <c r="CN27" s="3286"/>
      <c r="CO27" s="3286"/>
      <c r="CP27" s="3286"/>
      <c r="CQ27" s="3286"/>
      <c r="CR27" s="3286"/>
      <c r="CS27" s="3286"/>
      <c r="CT27" s="3286"/>
      <c r="CU27" s="3287"/>
      <c r="CV27" s="3287"/>
      <c r="CW27" s="3287"/>
      <c r="CX27" s="3287"/>
      <c r="CY27" s="3287"/>
      <c r="CZ27" s="3287"/>
      <c r="DA27" s="3287"/>
      <c r="DB27" s="3287"/>
      <c r="DC27" s="3287"/>
      <c r="DD27" s="3287"/>
      <c r="DE27" s="3286"/>
      <c r="DF27" s="3251"/>
      <c r="DG27" s="3288"/>
      <c r="DH27" s="3289"/>
      <c r="DI27" s="3290"/>
      <c r="DJ27" s="3289"/>
      <c r="DK27" s="3289"/>
      <c r="DL27" s="3289"/>
      <c r="DM27" s="3289"/>
      <c r="DN27" s="3289"/>
      <c r="DO27" s="3289"/>
      <c r="DP27" s="3289"/>
      <c r="DQ27" s="3289"/>
      <c r="DR27" s="3289"/>
      <c r="DS27" s="3289"/>
      <c r="DT27" s="3291"/>
      <c r="DU27" s="3289"/>
      <c r="DV27" s="3289"/>
      <c r="DW27" s="3289"/>
      <c r="DX27" s="3289"/>
      <c r="DY27" s="3289"/>
      <c r="DZ27" s="3289"/>
      <c r="EA27" s="3289"/>
      <c r="EB27" s="3289"/>
      <c r="EC27" s="3289"/>
      <c r="ED27" s="3252"/>
      <c r="EE27" s="3289"/>
      <c r="EF27" s="3289"/>
      <c r="EG27" s="3289"/>
      <c r="EH27" s="3289"/>
      <c r="EI27" s="3289"/>
      <c r="EJ27" s="3289"/>
      <c r="EK27" s="3289"/>
      <c r="EL27" s="3289"/>
      <c r="EM27" s="3289"/>
      <c r="EN27" s="3289"/>
      <c r="EO27" s="3289"/>
      <c r="EP27" s="3289"/>
      <c r="EQ27" s="3289"/>
      <c r="ER27" s="3289"/>
      <c r="ES27" s="3289"/>
      <c r="ET27" s="3289"/>
      <c r="EU27" s="3289"/>
      <c r="EV27" s="3289"/>
      <c r="EW27" s="3289"/>
      <c r="EX27" s="3289"/>
      <c r="EY27" s="3289"/>
      <c r="EZ27" s="3289"/>
      <c r="FA27" s="3289"/>
      <c r="FB27" s="3289"/>
      <c r="FC27" s="3289"/>
      <c r="FD27" s="3289"/>
      <c r="FE27" s="3289"/>
      <c r="FF27" s="3289"/>
      <c r="FG27" s="3289"/>
      <c r="FH27" s="3289"/>
      <c r="FI27" s="3289"/>
      <c r="FJ27" s="3289"/>
      <c r="FK27" s="3289"/>
      <c r="FL27" s="3271">
        <f t="shared" si="5"/>
        <v>0</v>
      </c>
      <c r="FM27" s="3272">
        <f t="shared" si="6"/>
        <v>0</v>
      </c>
      <c r="FN27" s="3283"/>
      <c r="FO27" s="2324"/>
      <c r="FP27" s="2324"/>
      <c r="FQ27" s="2324"/>
      <c r="FR27" s="2324"/>
      <c r="FS27" s="2324"/>
      <c r="FT27" s="2324"/>
      <c r="FU27" s="2324"/>
      <c r="FV27" s="2324"/>
      <c r="FW27" s="2324"/>
      <c r="FX27" s="2324"/>
      <c r="FY27" s="2324"/>
      <c r="FZ27" s="2324"/>
      <c r="GA27" s="2324"/>
      <c r="GB27" s="2324"/>
      <c r="GC27" s="2324"/>
      <c r="GD27" s="2324"/>
      <c r="GE27" s="2324"/>
      <c r="GF27" s="2324"/>
      <c r="GG27" s="2324"/>
      <c r="GH27" s="2324"/>
      <c r="GI27" s="2324"/>
      <c r="GJ27" s="2324"/>
      <c r="GK27" s="2324"/>
      <c r="GL27" s="2324"/>
      <c r="GM27" s="2324"/>
      <c r="GN27" s="2324"/>
      <c r="GO27" s="2324"/>
      <c r="GP27" s="2324"/>
      <c r="GQ27" s="2324"/>
      <c r="GR27" s="2324"/>
      <c r="GS27" s="2324"/>
      <c r="GT27" s="2324"/>
      <c r="GU27" s="2324"/>
      <c r="GV27" s="2324"/>
      <c r="GW27" s="2324"/>
      <c r="GX27" s="2324"/>
      <c r="GY27" s="2324"/>
      <c r="GZ27" s="2324"/>
      <c r="HA27" s="2324"/>
      <c r="HB27" s="2324"/>
      <c r="HC27" s="2324"/>
      <c r="HD27" s="2324"/>
      <c r="HE27" s="2324"/>
      <c r="HF27" s="2324"/>
      <c r="HG27" s="2324"/>
      <c r="HH27" s="2324"/>
      <c r="HI27" s="2324"/>
      <c r="HJ27" s="2324"/>
      <c r="HK27" s="2324"/>
      <c r="HL27" s="2324"/>
      <c r="HM27" s="2324"/>
      <c r="HN27" s="2324"/>
      <c r="HO27" s="2324"/>
      <c r="HP27" s="2324"/>
      <c r="HQ27" s="2324"/>
      <c r="HR27" s="2323"/>
      <c r="HS27" s="2323"/>
      <c r="HT27" s="2324"/>
      <c r="HU27" s="2324"/>
      <c r="HV27" s="2324"/>
      <c r="HW27" s="2324"/>
      <c r="HX27" s="2324"/>
      <c r="HY27" s="2324"/>
      <c r="HZ27" s="2324"/>
      <c r="IA27" s="2324"/>
      <c r="IB27" s="2324"/>
      <c r="IC27" s="2324"/>
      <c r="ID27" s="2324"/>
      <c r="IE27" s="2324"/>
      <c r="IF27" s="2324"/>
      <c r="IG27" s="2324"/>
      <c r="IH27" s="2324"/>
      <c r="II27" s="2324"/>
      <c r="IJ27" s="2324"/>
      <c r="IK27" s="2323"/>
    </row>
    <row r="28" spans="1:245" s="841" customFormat="1" ht="27" customHeight="1">
      <c r="A28" s="2334">
        <v>0.95833333333333337</v>
      </c>
      <c r="B28" s="3284">
        <v>60</v>
      </c>
      <c r="C28" s="3285">
        <v>80</v>
      </c>
      <c r="D28" s="3285"/>
      <c r="E28" s="3285"/>
      <c r="F28" s="3286">
        <v>16</v>
      </c>
      <c r="G28" s="3286"/>
      <c r="H28" s="3286">
        <v>152</v>
      </c>
      <c r="I28" s="3285"/>
      <c r="J28" s="3285"/>
      <c r="K28" s="3285">
        <v>130</v>
      </c>
      <c r="L28" s="3285">
        <v>32</v>
      </c>
      <c r="M28" s="3285">
        <v>72</v>
      </c>
      <c r="N28" s="3285"/>
      <c r="O28" s="3285"/>
      <c r="P28" s="3285"/>
      <c r="Q28" s="3285"/>
      <c r="R28" s="3285">
        <v>217</v>
      </c>
      <c r="S28" s="3285">
        <v>281</v>
      </c>
      <c r="T28" s="3285">
        <v>78</v>
      </c>
      <c r="U28" s="3285">
        <v>30</v>
      </c>
      <c r="V28" s="3285">
        <v>120</v>
      </c>
      <c r="W28" s="3285"/>
      <c r="X28" s="3285"/>
      <c r="Y28" s="3285"/>
      <c r="Z28" s="3285">
        <v>365</v>
      </c>
      <c r="AA28" s="3285"/>
      <c r="AB28" s="3286">
        <v>100</v>
      </c>
      <c r="AC28" s="3285">
        <v>100</v>
      </c>
      <c r="AD28" s="3285"/>
      <c r="AE28" s="3285">
        <v>42</v>
      </c>
      <c r="AF28" s="3285">
        <v>211</v>
      </c>
      <c r="AG28" s="3285">
        <v>253</v>
      </c>
      <c r="AH28" s="3285">
        <v>325</v>
      </c>
      <c r="AI28" s="3285"/>
      <c r="AJ28" s="3285">
        <v>100</v>
      </c>
      <c r="AK28" s="3285"/>
      <c r="AL28" s="3285"/>
      <c r="AM28" s="3285">
        <v>400</v>
      </c>
      <c r="AN28" s="3285">
        <v>360</v>
      </c>
      <c r="AO28" s="3285">
        <v>240</v>
      </c>
      <c r="AP28" s="3285">
        <v>43</v>
      </c>
      <c r="AQ28" s="3285"/>
      <c r="AR28" s="3285">
        <v>70</v>
      </c>
      <c r="AS28" s="3285">
        <v>60</v>
      </c>
      <c r="AT28" s="3285">
        <v>301</v>
      </c>
      <c r="AU28" s="3285">
        <v>62</v>
      </c>
      <c r="AV28" s="3285">
        <v>89</v>
      </c>
      <c r="AW28" s="3285">
        <v>47</v>
      </c>
      <c r="AX28" s="3285">
        <v>95</v>
      </c>
      <c r="AY28" s="3285">
        <v>0</v>
      </c>
      <c r="AZ28" s="3285">
        <v>44</v>
      </c>
      <c r="BA28" s="3285">
        <v>8</v>
      </c>
      <c r="BB28" s="3285">
        <v>11</v>
      </c>
      <c r="BC28" s="3285">
        <v>50</v>
      </c>
      <c r="BD28" s="3285"/>
      <c r="BE28" s="3285">
        <v>290</v>
      </c>
      <c r="BF28" s="3285">
        <v>55</v>
      </c>
      <c r="BG28" s="3285">
        <v>50</v>
      </c>
      <c r="BH28" s="3285">
        <v>19</v>
      </c>
      <c r="BI28" s="3285">
        <v>22</v>
      </c>
      <c r="BJ28" s="3285">
        <v>20</v>
      </c>
      <c r="BK28" s="3250">
        <v>164</v>
      </c>
      <c r="BL28" s="3285">
        <v>31</v>
      </c>
      <c r="BM28" s="3285">
        <v>22</v>
      </c>
      <c r="BN28" s="3285">
        <v>8</v>
      </c>
      <c r="BO28" s="3285">
        <v>33</v>
      </c>
      <c r="BP28" s="3285">
        <v>21</v>
      </c>
      <c r="BQ28" s="3285">
        <v>25</v>
      </c>
      <c r="BR28" s="3285">
        <v>32</v>
      </c>
      <c r="BS28" s="3285">
        <v>25</v>
      </c>
      <c r="BT28" s="3285">
        <v>25</v>
      </c>
      <c r="BU28" s="3285">
        <v>52</v>
      </c>
      <c r="BV28" s="3287"/>
      <c r="BW28" s="3286">
        <v>50</v>
      </c>
      <c r="BX28" s="3285">
        <v>52</v>
      </c>
      <c r="BY28" s="3286">
        <v>149</v>
      </c>
      <c r="BZ28" s="3286">
        <v>91</v>
      </c>
      <c r="CA28" s="3286">
        <v>0</v>
      </c>
      <c r="CB28" s="3286">
        <v>81</v>
      </c>
      <c r="CC28" s="3286">
        <v>10</v>
      </c>
      <c r="CD28" s="3286">
        <v>85</v>
      </c>
      <c r="CE28" s="3286">
        <v>20</v>
      </c>
      <c r="CF28" s="3286">
        <v>200</v>
      </c>
      <c r="CG28" s="3286">
        <v>57</v>
      </c>
      <c r="CH28" s="3286">
        <v>20</v>
      </c>
      <c r="CI28" s="3286">
        <v>5</v>
      </c>
      <c r="CJ28" s="3286">
        <v>90</v>
      </c>
      <c r="CK28" s="3286">
        <v>50</v>
      </c>
      <c r="CL28" s="3286">
        <v>45</v>
      </c>
      <c r="CM28" s="3286">
        <v>30</v>
      </c>
      <c r="CN28" s="3286">
        <v>46</v>
      </c>
      <c r="CO28" s="3286">
        <v>100</v>
      </c>
      <c r="CP28" s="3286">
        <v>39</v>
      </c>
      <c r="CQ28" s="3286">
        <v>8</v>
      </c>
      <c r="CR28" s="3286">
        <v>55</v>
      </c>
      <c r="CS28" s="3286">
        <v>56</v>
      </c>
      <c r="CT28" s="3286">
        <v>163</v>
      </c>
      <c r="CU28" s="3287"/>
      <c r="CV28" s="3287">
        <v>18</v>
      </c>
      <c r="CW28" s="3287">
        <v>308</v>
      </c>
      <c r="CX28" s="3287"/>
      <c r="CY28" s="3287">
        <v>158</v>
      </c>
      <c r="CZ28" s="3287"/>
      <c r="DA28" s="3287">
        <v>151</v>
      </c>
      <c r="DB28" s="3287"/>
      <c r="DC28" s="3287"/>
      <c r="DD28" s="3287"/>
      <c r="DE28" s="3286"/>
      <c r="DF28" s="3251">
        <f>SUM(B28:DE28)</f>
        <v>7675</v>
      </c>
      <c r="DG28" s="3288"/>
      <c r="DH28" s="3289"/>
      <c r="DI28" s="3290">
        <v>96</v>
      </c>
      <c r="DJ28" s="3289">
        <v>115</v>
      </c>
      <c r="DK28" s="3289"/>
      <c r="DL28" s="3289">
        <v>13</v>
      </c>
      <c r="DM28" s="3289">
        <v>31</v>
      </c>
      <c r="DN28" s="3289">
        <v>120</v>
      </c>
      <c r="DO28" s="3289"/>
      <c r="DP28" s="3289"/>
      <c r="DQ28" s="3289"/>
      <c r="DR28" s="3289"/>
      <c r="DS28" s="3289"/>
      <c r="DT28" s="3291">
        <v>96</v>
      </c>
      <c r="DU28" s="3289"/>
      <c r="DV28" s="3289">
        <v>98</v>
      </c>
      <c r="DW28" s="3289">
        <v>182</v>
      </c>
      <c r="DX28" s="3289">
        <v>36</v>
      </c>
      <c r="DY28" s="3289">
        <v>99</v>
      </c>
      <c r="DZ28" s="3289">
        <v>40</v>
      </c>
      <c r="EA28" s="3289">
        <v>57</v>
      </c>
      <c r="EB28" s="3289"/>
      <c r="EC28" s="3289"/>
      <c r="ED28" s="3252">
        <v>488</v>
      </c>
      <c r="EE28" s="3289">
        <v>415</v>
      </c>
      <c r="EF28" s="3289"/>
      <c r="EG28" s="3289"/>
      <c r="EH28" s="3289"/>
      <c r="EI28" s="3289"/>
      <c r="EJ28" s="3289"/>
      <c r="EK28" s="3289"/>
      <c r="EL28" s="3289"/>
      <c r="EM28" s="3289">
        <v>43</v>
      </c>
      <c r="EN28" s="3289"/>
      <c r="EO28" s="3289">
        <v>216</v>
      </c>
      <c r="EP28" s="3289"/>
      <c r="EQ28" s="3289"/>
      <c r="ER28" s="3289">
        <v>220</v>
      </c>
      <c r="ES28" s="3289">
        <v>154</v>
      </c>
      <c r="ET28" s="3289"/>
      <c r="EU28" s="3289">
        <v>37</v>
      </c>
      <c r="EV28" s="3289">
        <v>18</v>
      </c>
      <c r="EW28" s="3289">
        <v>10</v>
      </c>
      <c r="EX28" s="3289">
        <v>11</v>
      </c>
      <c r="EY28" s="3289">
        <v>40</v>
      </c>
      <c r="EZ28" s="3289">
        <v>43</v>
      </c>
      <c r="FA28" s="3289">
        <v>38</v>
      </c>
      <c r="FB28" s="3289">
        <v>41</v>
      </c>
      <c r="FC28" s="3289">
        <v>52</v>
      </c>
      <c r="FD28" s="3289">
        <v>100</v>
      </c>
      <c r="FE28" s="3289"/>
      <c r="FF28" s="3289"/>
      <c r="FG28" s="3289">
        <v>12</v>
      </c>
      <c r="FH28" s="3289">
        <v>14</v>
      </c>
      <c r="FI28" s="3289"/>
      <c r="FJ28" s="3289"/>
      <c r="FK28" s="3289"/>
      <c r="FL28" s="3271">
        <f t="shared" si="5"/>
        <v>2935</v>
      </c>
      <c r="FM28" s="3272">
        <f t="shared" si="6"/>
        <v>10610</v>
      </c>
      <c r="FN28" s="3283"/>
      <c r="FO28" s="2324"/>
      <c r="FP28" s="2324"/>
      <c r="FQ28" s="2324"/>
      <c r="FR28" s="2324"/>
      <c r="FS28" s="2324"/>
      <c r="FT28" s="2324"/>
      <c r="FU28" s="2324"/>
      <c r="FV28" s="2324"/>
      <c r="FW28" s="2324"/>
      <c r="FX28" s="2324"/>
      <c r="FY28" s="2324"/>
      <c r="FZ28" s="2324"/>
      <c r="GA28" s="2324"/>
      <c r="GB28" s="2324"/>
      <c r="GC28" s="2324"/>
      <c r="GD28" s="2324"/>
      <c r="GE28" s="2324"/>
      <c r="GF28" s="2324"/>
      <c r="GG28" s="2324"/>
      <c r="GH28" s="2324"/>
      <c r="GI28" s="2324"/>
      <c r="GJ28" s="2324"/>
      <c r="GK28" s="2324"/>
      <c r="GL28" s="2324"/>
      <c r="GM28" s="2324"/>
      <c r="GN28" s="2324"/>
      <c r="GO28" s="2324"/>
      <c r="GP28" s="2324"/>
      <c r="GQ28" s="2324"/>
      <c r="GR28" s="2324"/>
      <c r="GS28" s="2324"/>
      <c r="GT28" s="2324"/>
      <c r="GU28" s="2324"/>
      <c r="GV28" s="2324"/>
      <c r="GW28" s="2324"/>
      <c r="GX28" s="2324"/>
      <c r="GY28" s="2324"/>
      <c r="GZ28" s="2324"/>
      <c r="HA28" s="2324"/>
      <c r="HB28" s="2324"/>
      <c r="HC28" s="2324"/>
      <c r="HD28" s="2324"/>
      <c r="HE28" s="2324"/>
      <c r="HF28" s="2324"/>
      <c r="HG28" s="2324"/>
      <c r="HH28" s="2324"/>
      <c r="HI28" s="2324"/>
      <c r="HJ28" s="2324"/>
      <c r="HK28" s="2324"/>
      <c r="HL28" s="2324"/>
      <c r="HM28" s="2324"/>
      <c r="HN28" s="2324"/>
      <c r="HO28" s="2324"/>
      <c r="HP28" s="2324"/>
      <c r="HQ28" s="2324"/>
      <c r="HR28" s="2323"/>
      <c r="HS28" s="2323"/>
      <c r="HT28" s="2324"/>
      <c r="HU28" s="2324"/>
      <c r="HV28" s="2324"/>
      <c r="HW28" s="2324"/>
      <c r="HX28" s="2324"/>
      <c r="HY28" s="2324"/>
      <c r="HZ28" s="2324"/>
      <c r="IA28" s="2324"/>
      <c r="IB28" s="2324"/>
      <c r="IC28" s="2324"/>
      <c r="ID28" s="2324"/>
      <c r="IE28" s="2324"/>
      <c r="IF28" s="2324"/>
      <c r="IG28" s="2324"/>
      <c r="IH28" s="2324"/>
      <c r="II28" s="2324"/>
      <c r="IJ28" s="2324"/>
      <c r="IK28" s="2323"/>
    </row>
    <row r="29" spans="1:245" s="841" customFormat="1" ht="27" customHeight="1" thickBot="1">
      <c r="A29" s="2335" t="s">
        <v>24</v>
      </c>
      <c r="B29" s="3284">
        <v>60</v>
      </c>
      <c r="C29" s="3285">
        <v>80</v>
      </c>
      <c r="D29" s="3285"/>
      <c r="E29" s="3285"/>
      <c r="F29" s="3286">
        <v>16</v>
      </c>
      <c r="G29" s="3286"/>
      <c r="H29" s="3286">
        <v>151</v>
      </c>
      <c r="I29" s="3285"/>
      <c r="J29" s="3285"/>
      <c r="K29" s="3285">
        <v>130</v>
      </c>
      <c r="L29" s="3285">
        <v>0</v>
      </c>
      <c r="M29" s="3285">
        <v>72</v>
      </c>
      <c r="N29" s="3285"/>
      <c r="O29" s="3285"/>
      <c r="P29" s="3285"/>
      <c r="Q29" s="3285"/>
      <c r="R29" s="3285">
        <v>218</v>
      </c>
      <c r="S29" s="3285">
        <v>281</v>
      </c>
      <c r="T29" s="3285">
        <v>78</v>
      </c>
      <c r="U29" s="3285">
        <v>30</v>
      </c>
      <c r="V29" s="3285">
        <v>120</v>
      </c>
      <c r="W29" s="3285"/>
      <c r="X29" s="3285"/>
      <c r="Y29" s="3285"/>
      <c r="Z29" s="3285">
        <v>365</v>
      </c>
      <c r="AA29" s="3285"/>
      <c r="AB29" s="3286">
        <v>100</v>
      </c>
      <c r="AC29" s="3285">
        <v>100</v>
      </c>
      <c r="AD29" s="3285"/>
      <c r="AE29" s="3285">
        <v>42</v>
      </c>
      <c r="AF29" s="3285">
        <v>208</v>
      </c>
      <c r="AG29" s="3285">
        <v>264</v>
      </c>
      <c r="AH29" s="3285">
        <v>325</v>
      </c>
      <c r="AI29" s="3285"/>
      <c r="AJ29" s="3285">
        <v>100</v>
      </c>
      <c r="AK29" s="3285"/>
      <c r="AL29" s="3285"/>
      <c r="AM29" s="3285">
        <v>395</v>
      </c>
      <c r="AN29" s="3285">
        <v>360</v>
      </c>
      <c r="AO29" s="3285">
        <v>242</v>
      </c>
      <c r="AP29" s="3285">
        <v>44</v>
      </c>
      <c r="AQ29" s="3285"/>
      <c r="AR29" s="3285">
        <v>70</v>
      </c>
      <c r="AS29" s="3285">
        <v>60</v>
      </c>
      <c r="AT29" s="3285">
        <v>301</v>
      </c>
      <c r="AU29" s="3285">
        <v>59</v>
      </c>
      <c r="AV29" s="3285">
        <v>89</v>
      </c>
      <c r="AW29" s="3285">
        <v>47</v>
      </c>
      <c r="AX29" s="3285">
        <v>99</v>
      </c>
      <c r="AY29" s="3285"/>
      <c r="AZ29" s="3285">
        <v>45</v>
      </c>
      <c r="BA29" s="3285">
        <v>8</v>
      </c>
      <c r="BB29" s="3285">
        <v>11</v>
      </c>
      <c r="BC29" s="3285">
        <v>50</v>
      </c>
      <c r="BD29" s="3285"/>
      <c r="BE29" s="3285">
        <v>300</v>
      </c>
      <c r="BF29" s="3285">
        <v>55</v>
      </c>
      <c r="BG29" s="3285">
        <v>50</v>
      </c>
      <c r="BH29" s="3285">
        <v>19</v>
      </c>
      <c r="BI29" s="3285">
        <v>22</v>
      </c>
      <c r="BJ29" s="3285">
        <v>20</v>
      </c>
      <c r="BK29" s="3250">
        <v>164</v>
      </c>
      <c r="BL29" s="3285">
        <v>32</v>
      </c>
      <c r="BM29" s="3285">
        <v>22</v>
      </c>
      <c r="BN29" s="3285">
        <v>11</v>
      </c>
      <c r="BO29" s="3285">
        <v>33</v>
      </c>
      <c r="BP29" s="3285">
        <v>22</v>
      </c>
      <c r="BQ29" s="3285">
        <v>25</v>
      </c>
      <c r="BR29" s="3285">
        <v>31</v>
      </c>
      <c r="BS29" s="3285">
        <v>25</v>
      </c>
      <c r="BT29" s="3285">
        <v>28</v>
      </c>
      <c r="BU29" s="3285">
        <v>52</v>
      </c>
      <c r="BV29" s="3287"/>
      <c r="BW29" s="3286">
        <v>50</v>
      </c>
      <c r="BX29" s="3285">
        <v>52</v>
      </c>
      <c r="BY29" s="3286">
        <v>149</v>
      </c>
      <c r="BZ29" s="3286">
        <v>91</v>
      </c>
      <c r="CA29" s="3286"/>
      <c r="CB29" s="3286">
        <v>81</v>
      </c>
      <c r="CC29" s="3286">
        <v>11</v>
      </c>
      <c r="CD29" s="3286">
        <v>85</v>
      </c>
      <c r="CE29" s="3286">
        <v>10</v>
      </c>
      <c r="CF29" s="3286">
        <v>200</v>
      </c>
      <c r="CG29" s="3286">
        <v>56</v>
      </c>
      <c r="CH29" s="3286">
        <v>20</v>
      </c>
      <c r="CI29" s="3286">
        <v>5</v>
      </c>
      <c r="CJ29" s="3286">
        <v>90</v>
      </c>
      <c r="CK29" s="3286">
        <v>50</v>
      </c>
      <c r="CL29" s="3286">
        <v>45</v>
      </c>
      <c r="CM29" s="3286">
        <v>7</v>
      </c>
      <c r="CN29" s="3286">
        <v>45</v>
      </c>
      <c r="CO29" s="3286">
        <v>100</v>
      </c>
      <c r="CP29" s="3286">
        <v>40</v>
      </c>
      <c r="CQ29" s="3286">
        <v>8</v>
      </c>
      <c r="CR29" s="3286">
        <v>55</v>
      </c>
      <c r="CS29" s="3286">
        <v>56</v>
      </c>
      <c r="CT29" s="3286">
        <v>100</v>
      </c>
      <c r="CU29" s="3287"/>
      <c r="CV29" s="3287">
        <v>18</v>
      </c>
      <c r="CW29" s="3292">
        <v>308</v>
      </c>
      <c r="CX29" s="3292"/>
      <c r="CY29" s="3292">
        <v>158</v>
      </c>
      <c r="CZ29" s="3292"/>
      <c r="DA29" s="3292">
        <v>151</v>
      </c>
      <c r="DB29" s="3292"/>
      <c r="DC29" s="3292"/>
      <c r="DD29" s="3292"/>
      <c r="DE29" s="3293"/>
      <c r="DF29" s="3251">
        <f>SUM(B29:DE29)</f>
        <v>7572</v>
      </c>
      <c r="DG29" s="3294"/>
      <c r="DH29" s="3289"/>
      <c r="DI29" s="3290">
        <v>94</v>
      </c>
      <c r="DJ29" s="3289">
        <v>115</v>
      </c>
      <c r="DK29" s="3289"/>
      <c r="DL29" s="3289">
        <v>0</v>
      </c>
      <c r="DM29" s="3289">
        <v>31</v>
      </c>
      <c r="DN29" s="3289">
        <v>120</v>
      </c>
      <c r="DO29" s="3289"/>
      <c r="DP29" s="3289"/>
      <c r="DQ29" s="3289"/>
      <c r="DR29" s="3289"/>
      <c r="DS29" s="3289"/>
      <c r="DT29" s="3291">
        <v>96</v>
      </c>
      <c r="DU29" s="3289"/>
      <c r="DV29" s="3289">
        <v>97</v>
      </c>
      <c r="DW29" s="3289">
        <v>171</v>
      </c>
      <c r="DX29" s="3289">
        <v>32</v>
      </c>
      <c r="DY29" s="3289">
        <v>0</v>
      </c>
      <c r="DZ29" s="3289">
        <v>40</v>
      </c>
      <c r="EA29" s="3289">
        <v>37</v>
      </c>
      <c r="EB29" s="3289"/>
      <c r="EC29" s="3289"/>
      <c r="ED29" s="3252">
        <v>487</v>
      </c>
      <c r="EE29" s="3289">
        <v>418</v>
      </c>
      <c r="EF29" s="3289"/>
      <c r="EG29" s="3289"/>
      <c r="EH29" s="3289"/>
      <c r="EI29" s="3289"/>
      <c r="EJ29" s="3289"/>
      <c r="EK29" s="3289"/>
      <c r="EL29" s="3289"/>
      <c r="EM29" s="3289">
        <v>43</v>
      </c>
      <c r="EN29" s="3289"/>
      <c r="EO29" s="3289">
        <v>216</v>
      </c>
      <c r="EP29" s="3289"/>
      <c r="EQ29" s="3289"/>
      <c r="ER29" s="3289">
        <v>220</v>
      </c>
      <c r="ES29" s="3289">
        <v>154</v>
      </c>
      <c r="ET29" s="3289"/>
      <c r="EU29" s="3289">
        <v>37</v>
      </c>
      <c r="EV29" s="3289">
        <v>18</v>
      </c>
      <c r="EW29" s="3289">
        <v>10</v>
      </c>
      <c r="EX29" s="3289">
        <v>11</v>
      </c>
      <c r="EY29" s="3289">
        <v>40</v>
      </c>
      <c r="EZ29" s="3295">
        <v>43</v>
      </c>
      <c r="FA29" s="3295">
        <v>38</v>
      </c>
      <c r="FB29" s="3295">
        <v>41</v>
      </c>
      <c r="FC29" s="3295">
        <v>52</v>
      </c>
      <c r="FD29" s="3295">
        <v>100</v>
      </c>
      <c r="FE29" s="3295"/>
      <c r="FF29" s="3295"/>
      <c r="FG29" s="3295">
        <v>12</v>
      </c>
      <c r="FH29" s="3295">
        <v>14</v>
      </c>
      <c r="FI29" s="3295"/>
      <c r="FJ29" s="3295"/>
      <c r="FK29" s="3295"/>
      <c r="FL29" s="3271">
        <f t="shared" si="5"/>
        <v>2787</v>
      </c>
      <c r="FM29" s="3272">
        <f t="shared" si="6"/>
        <v>10359</v>
      </c>
      <c r="FN29" s="3283"/>
      <c r="FO29" s="2324"/>
      <c r="FP29" s="2324"/>
      <c r="FQ29" s="2324"/>
      <c r="FR29" s="2324"/>
      <c r="FS29" s="2324"/>
      <c r="FT29" s="2324"/>
      <c r="FU29" s="2324"/>
      <c r="FV29" s="2324"/>
      <c r="FW29" s="2324"/>
      <c r="FX29" s="2324"/>
      <c r="FY29" s="2324"/>
      <c r="FZ29" s="2324"/>
      <c r="GA29" s="2324"/>
      <c r="GB29" s="2324"/>
      <c r="GC29" s="2324"/>
      <c r="GD29" s="2324"/>
      <c r="GE29" s="2324"/>
      <c r="GF29" s="2324"/>
      <c r="GG29" s="2324"/>
      <c r="GH29" s="2324"/>
      <c r="GI29" s="2324"/>
      <c r="GJ29" s="2324"/>
      <c r="GK29" s="2324"/>
      <c r="GL29" s="2324"/>
      <c r="GM29" s="2324"/>
      <c r="GN29" s="2324"/>
      <c r="GO29" s="2324"/>
      <c r="GP29" s="2324"/>
      <c r="GQ29" s="2324"/>
      <c r="GR29" s="2324"/>
      <c r="GS29" s="2324"/>
      <c r="GT29" s="2324"/>
      <c r="GU29" s="2324"/>
      <c r="GV29" s="2324"/>
      <c r="GW29" s="2324"/>
      <c r="GX29" s="2324"/>
      <c r="GY29" s="2324"/>
      <c r="GZ29" s="2324"/>
      <c r="HA29" s="2324"/>
      <c r="HB29" s="2324"/>
      <c r="HC29" s="2324"/>
      <c r="HD29" s="2324"/>
      <c r="HE29" s="2324"/>
      <c r="HF29" s="2324"/>
      <c r="HG29" s="2324"/>
      <c r="HH29" s="2324"/>
      <c r="HI29" s="2324"/>
      <c r="HJ29" s="2324"/>
      <c r="HK29" s="2324"/>
      <c r="HL29" s="2324"/>
      <c r="HM29" s="2324"/>
      <c r="HN29" s="2324"/>
      <c r="HO29" s="2324"/>
      <c r="HP29" s="2324"/>
      <c r="HQ29" s="2324"/>
      <c r="HR29" s="2324"/>
      <c r="HS29" s="2324"/>
      <c r="HT29" s="2324"/>
      <c r="HU29" s="2324"/>
      <c r="HV29" s="2324"/>
      <c r="HW29" s="2324"/>
      <c r="HX29" s="2324"/>
      <c r="HY29" s="2324"/>
      <c r="HZ29" s="2324"/>
      <c r="IA29" s="2324"/>
      <c r="IB29" s="2324"/>
      <c r="IC29" s="2324"/>
      <c r="ID29" s="2324"/>
      <c r="IE29" s="2324"/>
      <c r="IF29" s="2324"/>
      <c r="IG29" s="2324"/>
      <c r="IH29" s="2324"/>
      <c r="II29" s="2324"/>
      <c r="IJ29" s="2324"/>
      <c r="IK29" s="2324"/>
    </row>
    <row r="30" spans="1:245" s="2270" customFormat="1" ht="27" customHeight="1" thickBot="1">
      <c r="A30" s="2271" t="s">
        <v>15</v>
      </c>
      <c r="B30" s="3296">
        <v>1328000</v>
      </c>
      <c r="C30" s="3296">
        <v>1900500</v>
      </c>
      <c r="D30" s="3296"/>
      <c r="E30" s="3296"/>
      <c r="F30" s="3296">
        <v>337500</v>
      </c>
      <c r="G30" s="3296"/>
      <c r="H30" s="3296">
        <v>3514865</v>
      </c>
      <c r="I30" s="3296"/>
      <c r="J30" s="3296"/>
      <c r="K30" s="3296">
        <v>2091506</v>
      </c>
      <c r="L30" s="3296">
        <v>539060</v>
      </c>
      <c r="M30" s="3296">
        <v>741384</v>
      </c>
      <c r="N30" s="3296">
        <v>40320</v>
      </c>
      <c r="O30" s="3296">
        <v>79696</v>
      </c>
      <c r="P30" s="3296"/>
      <c r="Q30" s="3296">
        <v>924000</v>
      </c>
      <c r="R30" s="3296">
        <v>4147947</v>
      </c>
      <c r="S30" s="3296">
        <v>5193820</v>
      </c>
      <c r="T30" s="3296">
        <v>1890182</v>
      </c>
      <c r="U30" s="3296">
        <v>844000</v>
      </c>
      <c r="V30" s="3296">
        <v>2929500</v>
      </c>
      <c r="W30" s="3296"/>
      <c r="X30" s="3296"/>
      <c r="Y30" s="3296"/>
      <c r="Z30" s="3296">
        <v>8352772</v>
      </c>
      <c r="AA30" s="3296"/>
      <c r="AB30" s="3296">
        <v>2412184</v>
      </c>
      <c r="AC30" s="3296">
        <v>2453960</v>
      </c>
      <c r="AD30" s="3296"/>
      <c r="AE30" s="3296">
        <v>593928</v>
      </c>
      <c r="AF30" s="3296">
        <v>5009000</v>
      </c>
      <c r="AG30" s="3296">
        <v>6038000</v>
      </c>
      <c r="AH30" s="3296">
        <v>7690800</v>
      </c>
      <c r="AI30" s="3296"/>
      <c r="AJ30" s="3296">
        <v>2388250</v>
      </c>
      <c r="AK30" s="3296"/>
      <c r="AL30" s="3296"/>
      <c r="AM30" s="3296">
        <v>9171960</v>
      </c>
      <c r="AN30" s="3296">
        <v>8182976</v>
      </c>
      <c r="AO30" s="3296">
        <v>6062000</v>
      </c>
      <c r="AP30" s="3296">
        <v>1217000</v>
      </c>
      <c r="AQ30" s="3296">
        <v>26800</v>
      </c>
      <c r="AR30" s="3296">
        <v>615000</v>
      </c>
      <c r="AS30" s="3296">
        <v>1440000</v>
      </c>
      <c r="AT30" s="3296">
        <v>6887754</v>
      </c>
      <c r="AU30" s="3296">
        <v>1373000</v>
      </c>
      <c r="AV30" s="3296">
        <v>2062080</v>
      </c>
      <c r="AW30" s="3296">
        <v>1014480</v>
      </c>
      <c r="AX30" s="3296">
        <v>2371380</v>
      </c>
      <c r="AY30" s="3296">
        <v>429000</v>
      </c>
      <c r="AZ30" s="3296">
        <v>1056160</v>
      </c>
      <c r="BA30" s="3296">
        <v>192060</v>
      </c>
      <c r="BB30" s="3296">
        <v>237936</v>
      </c>
      <c r="BC30" s="3296">
        <v>1114200</v>
      </c>
      <c r="BD30" s="3296">
        <v>313968</v>
      </c>
      <c r="BE30" s="3296">
        <v>7372750</v>
      </c>
      <c r="BF30" s="3296">
        <v>1040000</v>
      </c>
      <c r="BG30" s="3296">
        <v>1170240</v>
      </c>
      <c r="BH30" s="3296">
        <v>462912</v>
      </c>
      <c r="BI30" s="3296">
        <v>503856</v>
      </c>
      <c r="BJ30" s="3296">
        <v>439380</v>
      </c>
      <c r="BK30" s="3297">
        <v>3363840</v>
      </c>
      <c r="BL30" s="3296">
        <v>357600</v>
      </c>
      <c r="BM30" s="3296">
        <v>516060</v>
      </c>
      <c r="BN30" s="3296">
        <v>241020</v>
      </c>
      <c r="BO30" s="3296">
        <v>805700</v>
      </c>
      <c r="BP30" s="3296">
        <v>481600</v>
      </c>
      <c r="BQ30" s="3296">
        <v>600000</v>
      </c>
      <c r="BR30" s="3296">
        <v>712080</v>
      </c>
      <c r="BS30" s="3296">
        <v>586300</v>
      </c>
      <c r="BT30" s="3296">
        <v>391600</v>
      </c>
      <c r="BU30" s="3296">
        <v>823295</v>
      </c>
      <c r="BV30" s="3296">
        <v>28800</v>
      </c>
      <c r="BW30" s="3296">
        <v>1241280</v>
      </c>
      <c r="BX30" s="3296">
        <v>1207680</v>
      </c>
      <c r="BY30" s="3296">
        <v>2686080</v>
      </c>
      <c r="BZ30" s="3296">
        <v>1665600</v>
      </c>
      <c r="CA30" s="3296">
        <v>115656</v>
      </c>
      <c r="CB30" s="3296">
        <v>1052376</v>
      </c>
      <c r="CC30" s="3296">
        <v>249727</v>
      </c>
      <c r="CD30" s="3296">
        <v>1052376</v>
      </c>
      <c r="CE30" s="3296">
        <v>803306</v>
      </c>
      <c r="CF30" s="3296">
        <v>5246342</v>
      </c>
      <c r="CG30" s="3296">
        <v>1217280</v>
      </c>
      <c r="CH30" s="3296">
        <v>746368</v>
      </c>
      <c r="CI30" s="3296">
        <v>120000</v>
      </c>
      <c r="CJ30" s="3296">
        <v>2082960</v>
      </c>
      <c r="CK30" s="3296">
        <v>1093000</v>
      </c>
      <c r="CL30" s="3296">
        <v>977468</v>
      </c>
      <c r="CM30" s="3296">
        <v>777312</v>
      </c>
      <c r="CN30" s="3296">
        <v>1074240</v>
      </c>
      <c r="CO30" s="3296">
        <v>2089920</v>
      </c>
      <c r="CP30" s="3296">
        <v>836592</v>
      </c>
      <c r="CQ30" s="3296">
        <v>168960</v>
      </c>
      <c r="CR30" s="3296">
        <v>870813</v>
      </c>
      <c r="CS30" s="3296">
        <v>1035013</v>
      </c>
      <c r="CT30" s="3296">
        <v>3521070</v>
      </c>
      <c r="CU30" s="3296">
        <v>10800</v>
      </c>
      <c r="CV30" s="3296">
        <v>721440</v>
      </c>
      <c r="CW30" s="3296">
        <v>29652436</v>
      </c>
      <c r="CX30" s="3296">
        <v>23370</v>
      </c>
      <c r="CY30" s="3296">
        <v>1956000</v>
      </c>
      <c r="CZ30" s="3296">
        <v>24613</v>
      </c>
      <c r="DA30" s="3296">
        <v>2217600</v>
      </c>
      <c r="DB30" s="3296"/>
      <c r="DC30" s="3296"/>
      <c r="DD30" s="3296"/>
      <c r="DE30" s="3296"/>
      <c r="DF30" s="3251">
        <f>SUM(B30:DE30)</f>
        <v>191643639</v>
      </c>
      <c r="DG30" s="3298"/>
      <c r="DH30" s="3299"/>
      <c r="DI30" s="3300">
        <v>975360</v>
      </c>
      <c r="DJ30" s="3300">
        <v>1712640</v>
      </c>
      <c r="DK30" s="3300"/>
      <c r="DL30" s="3300">
        <v>108460</v>
      </c>
      <c r="DM30" s="3300">
        <v>297600</v>
      </c>
      <c r="DN30" s="3300">
        <v>3159360</v>
      </c>
      <c r="DO30" s="3300"/>
      <c r="DP30" s="3300"/>
      <c r="DQ30" s="3300"/>
      <c r="DR30" s="3300"/>
      <c r="DS30" s="3300"/>
      <c r="DT30" s="3301">
        <v>1752000</v>
      </c>
      <c r="DU30" s="3300"/>
      <c r="DV30" s="3300">
        <v>2236764</v>
      </c>
      <c r="DW30" s="3300">
        <v>4317038</v>
      </c>
      <c r="DX30" s="3300">
        <v>465091</v>
      </c>
      <c r="DY30" s="3300">
        <v>493440</v>
      </c>
      <c r="DZ30" s="3300">
        <v>702000</v>
      </c>
      <c r="EA30" s="3300">
        <v>536064</v>
      </c>
      <c r="EB30" s="3300"/>
      <c r="EC30" s="3300"/>
      <c r="ED30" s="3302">
        <v>11360727</v>
      </c>
      <c r="EE30" s="3300">
        <v>9628416</v>
      </c>
      <c r="EF30" s="3300"/>
      <c r="EG30" s="3300"/>
      <c r="EH30" s="3300"/>
      <c r="EI30" s="3300"/>
      <c r="EJ30" s="3300"/>
      <c r="EK30" s="3300"/>
      <c r="EL30" s="3300"/>
      <c r="EM30" s="3300">
        <v>398696</v>
      </c>
      <c r="EN30" s="3300"/>
      <c r="EO30" s="3300">
        <v>5009918</v>
      </c>
      <c r="EP30" s="3300"/>
      <c r="EQ30" s="3300"/>
      <c r="ER30" s="3300">
        <v>3957181</v>
      </c>
      <c r="ES30" s="3300">
        <v>3646545</v>
      </c>
      <c r="ET30" s="3300"/>
      <c r="EU30" s="3300">
        <v>327270</v>
      </c>
      <c r="EV30" s="3300">
        <v>425280</v>
      </c>
      <c r="EW30" s="3300">
        <v>206748</v>
      </c>
      <c r="EX30" s="3300">
        <v>394778</v>
      </c>
      <c r="EY30" s="3300">
        <v>986810</v>
      </c>
      <c r="EZ30" s="3300">
        <v>982768</v>
      </c>
      <c r="FA30" s="3300">
        <v>319760</v>
      </c>
      <c r="FB30" s="3300">
        <v>932420</v>
      </c>
      <c r="FC30" s="3300">
        <v>859680</v>
      </c>
      <c r="FD30" s="3300">
        <v>1349326</v>
      </c>
      <c r="FE30" s="3300"/>
      <c r="FF30" s="3300"/>
      <c r="FG30" s="3300">
        <v>155000</v>
      </c>
      <c r="FH30" s="3300">
        <v>159000</v>
      </c>
      <c r="FI30" s="3300"/>
      <c r="FJ30" s="3303"/>
      <c r="FK30" s="3304"/>
      <c r="FL30" s="3271">
        <f t="shared" si="5"/>
        <v>57856140</v>
      </c>
      <c r="FM30" s="3272">
        <f t="shared" si="6"/>
        <v>249499779</v>
      </c>
      <c r="FN30" s="3283"/>
      <c r="FO30" s="2269"/>
      <c r="FP30" s="2269"/>
    </row>
    <row r="31" spans="1:245" s="5" customFormat="1" ht="17.399999999999999">
      <c r="A31" s="2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3354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</row>
    <row r="32" spans="1:245" s="21" customFormat="1" ht="30.75" customHeight="1">
      <c r="A32" s="20"/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317"/>
      <c r="CJ32" s="317"/>
      <c r="CK32" s="317"/>
      <c r="CL32" s="317"/>
      <c r="CM32" s="317"/>
      <c r="CN32" s="317"/>
      <c r="CO32" s="317"/>
      <c r="CP32" s="317"/>
      <c r="CQ32" s="317"/>
      <c r="CR32" s="317"/>
      <c r="CS32" s="317"/>
      <c r="CT32" s="317"/>
      <c r="CU32" s="317"/>
      <c r="CV32" s="317"/>
      <c r="CW32" s="317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7"/>
      <c r="EJ32" s="317"/>
      <c r="EK32" s="317"/>
      <c r="EL32" s="317"/>
      <c r="EM32" s="317"/>
      <c r="EN32" s="317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317"/>
      <c r="FN32" s="317"/>
    </row>
    <row r="33" spans="1:170" s="21" customFormat="1" ht="30.75" customHeight="1">
      <c r="A33" s="20"/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  <c r="CU33" s="317"/>
      <c r="CV33" s="317"/>
      <c r="CW33" s="317"/>
      <c r="CX33" s="317"/>
      <c r="CY33" s="317"/>
      <c r="CZ33" s="317"/>
      <c r="DA33" s="317"/>
      <c r="DB33" s="317"/>
      <c r="DC33" s="317"/>
      <c r="DD33" s="317"/>
      <c r="DE33" s="317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7"/>
      <c r="EC33" s="317"/>
      <c r="ED33" s="317"/>
      <c r="EE33" s="317"/>
      <c r="EF33" s="317"/>
      <c r="EG33" s="317"/>
      <c r="EH33" s="317"/>
      <c r="EI33" s="317"/>
      <c r="EJ33" s="317"/>
      <c r="EK33" s="317"/>
      <c r="EL33" s="317"/>
      <c r="EM33" s="317"/>
      <c r="EN33" s="317"/>
      <c r="EO33" s="317"/>
      <c r="EP33" s="317"/>
      <c r="EQ33" s="317"/>
      <c r="ER33" s="317"/>
      <c r="ES33" s="317"/>
      <c r="ET33" s="317"/>
      <c r="EU33" s="317"/>
      <c r="EV33" s="317"/>
      <c r="EW33" s="317"/>
      <c r="EX33" s="317"/>
      <c r="EY33" s="317"/>
      <c r="EZ33" s="317"/>
      <c r="FA33" s="317"/>
      <c r="FB33" s="317"/>
      <c r="FC33" s="317"/>
      <c r="FD33" s="317"/>
      <c r="FE33" s="317"/>
      <c r="FF33" s="317"/>
      <c r="FG33" s="317"/>
      <c r="FH33" s="317"/>
      <c r="FI33" s="317"/>
      <c r="FJ33" s="317"/>
      <c r="FK33" s="317"/>
      <c r="FL33" s="317"/>
      <c r="FM33" s="317"/>
      <c r="FN33" s="317"/>
    </row>
    <row r="34" spans="1:170" ht="81.75" customHeight="1"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AA34" s="303"/>
      <c r="AB34" s="303"/>
      <c r="AC34" s="303"/>
      <c r="AD34" s="303"/>
      <c r="AE34" s="303"/>
      <c r="AF34" s="303"/>
      <c r="AG34" s="303"/>
      <c r="AH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303"/>
      <c r="BX34" s="303"/>
      <c r="BY34" s="303"/>
      <c r="BZ34" s="303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  <c r="DF34" s="303"/>
      <c r="DH34" s="306"/>
      <c r="DI34" s="306"/>
      <c r="DJ34" s="306"/>
      <c r="DK34" s="306"/>
      <c r="DL34" s="306"/>
      <c r="DM34" s="306"/>
      <c r="DN34" s="306"/>
      <c r="DO34" s="306"/>
      <c r="DP34" s="306"/>
      <c r="DQ34" s="306"/>
      <c r="DR34" s="306"/>
      <c r="DS34" s="306"/>
      <c r="DT34" s="306"/>
      <c r="DU34" s="306"/>
      <c r="DV34" s="306"/>
      <c r="DW34" s="306"/>
      <c r="DX34" s="306"/>
      <c r="DY34" s="306"/>
      <c r="DZ34" s="306"/>
      <c r="EA34" s="306"/>
      <c r="EB34" s="306"/>
      <c r="EC34" s="306"/>
      <c r="ED34" s="306"/>
      <c r="EE34" s="306"/>
      <c r="EF34" s="306"/>
      <c r="EG34" s="306"/>
      <c r="EH34" s="306"/>
      <c r="EI34" s="306"/>
      <c r="EJ34" s="306"/>
      <c r="EK34" s="306"/>
      <c r="EL34" s="306"/>
      <c r="EM34" s="306"/>
      <c r="EN34" s="306"/>
      <c r="EO34" s="306"/>
      <c r="EP34" s="306"/>
      <c r="EQ34" s="306"/>
      <c r="ER34" s="306"/>
      <c r="ES34" s="306"/>
      <c r="ET34" s="306"/>
      <c r="EU34" s="306"/>
      <c r="EV34" s="306"/>
      <c r="EW34" s="306"/>
      <c r="EX34" s="306"/>
      <c r="EY34" s="306"/>
      <c r="EZ34" s="306"/>
      <c r="FA34" s="306"/>
      <c r="FB34" s="306"/>
      <c r="FC34" s="306"/>
      <c r="FD34" s="306"/>
      <c r="FE34" s="306"/>
      <c r="FF34" s="306"/>
      <c r="FG34" s="306"/>
      <c r="FH34" s="306"/>
      <c r="FI34" s="306"/>
      <c r="FJ34" s="306"/>
      <c r="FK34" s="306"/>
      <c r="FL34" s="305"/>
      <c r="FM34" s="18"/>
      <c r="FN34" s="305"/>
    </row>
    <row r="35" spans="1:170" ht="27" customHeight="1">
      <c r="B35" s="3490" t="s">
        <v>1056</v>
      </c>
      <c r="C35" s="3490"/>
      <c r="D35" s="3508"/>
      <c r="E35" s="3508"/>
      <c r="F35" s="303"/>
      <c r="G35" s="303"/>
      <c r="H35" s="303"/>
      <c r="I35" s="303"/>
      <c r="J35" s="3497"/>
      <c r="K35" s="3497"/>
      <c r="L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AA35" s="303"/>
      <c r="AB35" s="303"/>
      <c r="AC35" s="303"/>
      <c r="AD35" s="303"/>
      <c r="AE35" s="303"/>
      <c r="AF35" s="303"/>
      <c r="AG35" s="303"/>
      <c r="AH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  <c r="DF35" s="303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</row>
    <row r="36" spans="1:170" s="303" customFormat="1" ht="21.75" customHeight="1">
      <c r="B36" s="3505" t="s">
        <v>1076</v>
      </c>
      <c r="C36" s="3506"/>
      <c r="D36" s="3502"/>
      <c r="E36" s="3503"/>
      <c r="J36" s="3497"/>
      <c r="K36" s="3497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M36" s="303">
        <v>176570047</v>
      </c>
    </row>
    <row r="37" spans="1:170" ht="23.25" customHeight="1">
      <c r="A37" s="303"/>
      <c r="B37" s="3505" t="s">
        <v>1058</v>
      </c>
      <c r="C37" s="3506"/>
      <c r="D37" s="3502"/>
      <c r="E37" s="3503"/>
      <c r="F37" s="303"/>
      <c r="G37" s="303"/>
      <c r="H37" s="303"/>
      <c r="I37" s="303"/>
      <c r="J37" s="3497"/>
      <c r="K37" s="3497"/>
      <c r="L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AA37" s="303"/>
      <c r="AB37" s="303"/>
      <c r="AC37" s="303"/>
      <c r="AD37" s="303"/>
      <c r="AE37" s="303"/>
      <c r="AF37" s="303"/>
      <c r="AG37" s="303"/>
      <c r="AH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DF37" s="303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19"/>
      <c r="DY37" s="19"/>
      <c r="DZ37" s="19"/>
      <c r="EA37" s="19"/>
      <c r="EB37" s="19"/>
      <c r="EC37" s="19"/>
      <c r="ED37" s="19"/>
      <c r="EE37" s="19"/>
      <c r="EF37" s="19" t="s">
        <v>18</v>
      </c>
      <c r="EG37" s="19"/>
      <c r="EH37" s="19"/>
      <c r="EI37" s="19"/>
      <c r="EJ37" s="19"/>
      <c r="EK37" s="19"/>
      <c r="EL37" s="19"/>
      <c r="EM37" s="19"/>
      <c r="EN37" s="20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</row>
    <row r="38" spans="1:170" ht="30" customHeight="1">
      <c r="A38" s="303"/>
      <c r="B38" s="3498" t="s">
        <v>232</v>
      </c>
      <c r="C38" s="3499"/>
      <c r="D38" s="3509"/>
      <c r="E38" s="3509"/>
      <c r="F38" s="303"/>
      <c r="G38" s="303"/>
      <c r="H38" s="303"/>
      <c r="I38" s="303"/>
      <c r="J38" s="3497"/>
      <c r="K38" s="3497"/>
      <c r="L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AA38" s="303"/>
      <c r="AB38" s="303"/>
      <c r="AC38" s="303"/>
      <c r="AD38" s="303"/>
      <c r="AE38" s="303"/>
      <c r="AF38" s="303"/>
      <c r="AG38" s="303"/>
      <c r="AH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DF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W38" s="303"/>
    </row>
    <row r="39" spans="1:170" s="303" customFormat="1" ht="22.5" customHeight="1">
      <c r="B39" s="3500"/>
      <c r="C39" s="3501"/>
      <c r="D39" s="3502"/>
      <c r="E39" s="3503"/>
      <c r="J39" s="3497"/>
      <c r="K39" s="3497"/>
    </row>
    <row r="40" spans="1:170" ht="26.25" customHeight="1">
      <c r="B40" s="3490" t="s">
        <v>1059</v>
      </c>
      <c r="C40" s="3490"/>
      <c r="D40" s="3502"/>
      <c r="E40" s="3503"/>
      <c r="F40" s="303"/>
      <c r="G40" s="303"/>
      <c r="H40" s="303"/>
      <c r="I40" s="303"/>
      <c r="J40" s="3497"/>
      <c r="K40" s="3497"/>
      <c r="L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AA40" s="303"/>
      <c r="AB40" s="303"/>
      <c r="AC40" s="303"/>
      <c r="AD40" s="303"/>
      <c r="AE40" s="303"/>
      <c r="AF40" s="303"/>
      <c r="AG40" s="303"/>
      <c r="AH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  <c r="DF40" s="303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W40" s="303"/>
      <c r="EP40" s="320"/>
      <c r="EQ40" s="320"/>
      <c r="ER40" s="320"/>
      <c r="ES40" s="320"/>
      <c r="ET40" s="320"/>
      <c r="EW40" s="321"/>
    </row>
    <row r="41" spans="1:170" ht="24.75" customHeight="1">
      <c r="B41" s="3490" t="s">
        <v>26</v>
      </c>
      <c r="C41" s="3490"/>
      <c r="D41" s="3509"/>
      <c r="E41" s="3509"/>
      <c r="F41" s="303"/>
      <c r="G41" s="303"/>
      <c r="H41" s="303"/>
      <c r="I41" s="303"/>
      <c r="J41" s="3497"/>
      <c r="K41" s="3497"/>
      <c r="L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AA41" s="303"/>
      <c r="AB41" s="303"/>
      <c r="AC41" s="303"/>
      <c r="AD41" s="303"/>
      <c r="AE41" s="303"/>
      <c r="AF41" s="303"/>
      <c r="AG41" s="303"/>
      <c r="AH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DF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W41" s="303"/>
    </row>
    <row r="42" spans="1:170" ht="25.5" customHeight="1">
      <c r="B42" s="3490" t="s">
        <v>1023</v>
      </c>
      <c r="C42" s="3490"/>
      <c r="D42" s="3507"/>
      <c r="E42" s="3507"/>
      <c r="G42" s="1847"/>
      <c r="J42" s="3504"/>
      <c r="K42" s="3504"/>
      <c r="T42" s="303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W42" s="303"/>
    </row>
    <row r="43" spans="1:170" ht="27" customHeight="1">
      <c r="A43" s="316"/>
      <c r="B43" s="3505" t="s">
        <v>1092</v>
      </c>
      <c r="C43" s="3506"/>
      <c r="D43" s="3491"/>
      <c r="E43" s="3492"/>
      <c r="G43" s="1850"/>
      <c r="H43" s="1853"/>
      <c r="J43" s="3504"/>
      <c r="K43" s="3504"/>
      <c r="T43" s="303"/>
      <c r="DH43" s="303"/>
      <c r="DI43" s="303"/>
      <c r="DJ43" s="303"/>
      <c r="DK43" s="303"/>
      <c r="DL43" s="303"/>
      <c r="DM43" s="303"/>
      <c r="DN43" s="303"/>
      <c r="DO43" s="303"/>
      <c r="DP43" s="303"/>
      <c r="DQ43" s="303"/>
      <c r="DR43" s="303"/>
      <c r="DS43" s="303"/>
      <c r="DT43" s="303"/>
      <c r="DU43" s="303"/>
      <c r="DW43" s="303"/>
    </row>
    <row r="44" spans="1:170" s="303" customFormat="1" ht="27" customHeight="1">
      <c r="A44" s="316"/>
      <c r="B44" s="3490" t="s">
        <v>1064</v>
      </c>
      <c r="C44" s="3490"/>
      <c r="D44" s="3491"/>
      <c r="E44" s="3492"/>
      <c r="F44" s="1847" t="s">
        <v>1069</v>
      </c>
      <c r="G44" s="1847"/>
      <c r="J44" s="1846"/>
      <c r="K44" s="1846"/>
    </row>
    <row r="45" spans="1:170" ht="24" customHeight="1">
      <c r="A45" s="365"/>
      <c r="B45" s="3493"/>
      <c r="C45" s="3493"/>
      <c r="D45" s="3494"/>
      <c r="E45" s="3494"/>
      <c r="T45" s="303"/>
      <c r="DH45" s="303"/>
      <c r="DI45" s="303"/>
      <c r="DJ45" s="303"/>
      <c r="DK45" s="303"/>
      <c r="DL45" s="303"/>
      <c r="DM45" s="303"/>
      <c r="DN45" s="303"/>
      <c r="DO45" s="303"/>
      <c r="DP45" s="303"/>
      <c r="DQ45" s="303"/>
      <c r="DR45" s="303"/>
      <c r="DS45" s="303"/>
      <c r="DT45" s="303"/>
      <c r="DU45" s="303"/>
      <c r="DW45" s="303"/>
    </row>
    <row r="46" spans="1:170">
      <c r="A46" s="332"/>
      <c r="T46" s="303"/>
    </row>
    <row r="47" spans="1:170">
      <c r="A47" s="333"/>
      <c r="B47" s="3495" t="s">
        <v>1106</v>
      </c>
      <c r="C47" s="3495"/>
      <c r="D47" s="3496"/>
      <c r="E47" s="3496"/>
      <c r="T47" s="303"/>
    </row>
    <row r="48" spans="1:170">
      <c r="T48" s="303"/>
    </row>
    <row r="49" spans="1:169">
      <c r="T49" s="303"/>
    </row>
    <row r="50" spans="1:169">
      <c r="T50" s="303"/>
      <c r="FG50" s="297"/>
    </row>
    <row r="51" spans="1:169">
      <c r="T51" s="303"/>
    </row>
    <row r="52" spans="1:169">
      <c r="A52" s="322"/>
      <c r="B52" s="322"/>
      <c r="C52" s="322"/>
      <c r="T52" s="303"/>
    </row>
    <row r="53" spans="1:169">
      <c r="A53" s="2226" t="s">
        <v>1109</v>
      </c>
      <c r="B53" s="2226" t="s">
        <v>1110</v>
      </c>
      <c r="C53" s="322"/>
      <c r="T53" s="303"/>
    </row>
    <row r="54" spans="1:169">
      <c r="A54" s="2226" t="s">
        <v>1111</v>
      </c>
      <c r="B54" s="2226" t="s">
        <v>1134</v>
      </c>
      <c r="C54" s="1847" t="s">
        <v>1113</v>
      </c>
      <c r="T54" s="303"/>
    </row>
    <row r="55" spans="1:169">
      <c r="T55" s="5"/>
    </row>
    <row r="56" spans="1:169">
      <c r="T56" s="5"/>
    </row>
    <row r="57" spans="1:169" ht="44.4">
      <c r="T57" s="5"/>
      <c r="DH57" s="301"/>
      <c r="DI57" s="301"/>
      <c r="DJ57" s="301"/>
      <c r="DK57" s="301"/>
      <c r="DL57" s="301"/>
      <c r="DM57" s="301"/>
      <c r="DN57" s="301"/>
      <c r="DO57" s="301"/>
      <c r="DP57" s="301"/>
      <c r="DQ57" s="301"/>
      <c r="DR57" s="301"/>
      <c r="DS57" s="301"/>
      <c r="DT57" s="301"/>
      <c r="DU57" s="301"/>
      <c r="DV57" s="301"/>
      <c r="DW57" s="301"/>
      <c r="DX57" s="301"/>
      <c r="DY57" s="301"/>
      <c r="DZ57" s="301"/>
      <c r="EA57" s="301"/>
      <c r="EB57" s="301"/>
      <c r="EC57" s="301"/>
      <c r="ED57" s="301"/>
      <c r="EE57" s="301"/>
      <c r="EF57" s="301"/>
      <c r="EG57" s="301"/>
      <c r="EH57" s="301"/>
      <c r="EI57" s="301"/>
      <c r="EJ57" s="301"/>
      <c r="EK57" s="301"/>
      <c r="EL57" s="301"/>
      <c r="EM57" s="301"/>
      <c r="EN57" s="301"/>
      <c r="EO57" s="301"/>
      <c r="EP57" s="301"/>
      <c r="EQ57" s="301"/>
      <c r="ER57" s="301"/>
      <c r="ES57" s="301"/>
      <c r="ET57" s="301"/>
      <c r="EU57" s="301"/>
      <c r="EV57" s="301"/>
      <c r="EW57" s="301"/>
      <c r="EX57" s="301"/>
      <c r="EY57" s="301"/>
      <c r="EZ57" s="301"/>
      <c r="FA57" s="301"/>
      <c r="FB57" s="301"/>
      <c r="FC57" s="301"/>
      <c r="FD57" s="301"/>
      <c r="FE57" s="301"/>
      <c r="FF57" s="301"/>
      <c r="FG57" s="301"/>
      <c r="FH57" s="301"/>
      <c r="FI57" s="301"/>
      <c r="FJ57" s="301"/>
      <c r="FK57" s="301"/>
    </row>
    <row r="58" spans="1:169">
      <c r="T58" s="5"/>
    </row>
    <row r="59" spans="1:169" s="305" customFormat="1">
      <c r="B59" s="306"/>
      <c r="C59" s="306"/>
      <c r="D59" s="306"/>
      <c r="E59" s="306"/>
      <c r="F59" s="307"/>
      <c r="G59" s="308"/>
      <c r="H59" s="308"/>
      <c r="I59" s="306"/>
      <c r="J59" s="306"/>
      <c r="K59" s="309"/>
      <c r="L59" s="309"/>
      <c r="M59" s="309"/>
      <c r="N59" s="309"/>
      <c r="O59" s="309"/>
      <c r="P59" s="310"/>
      <c r="Q59" s="310"/>
      <c r="R59" s="310"/>
      <c r="S59" s="311"/>
      <c r="T59" s="311"/>
      <c r="U59" s="306"/>
      <c r="V59" s="306"/>
      <c r="W59" s="306"/>
      <c r="X59" s="306"/>
      <c r="Y59" s="306"/>
      <c r="Z59" s="306"/>
      <c r="AA59" s="306"/>
      <c r="AB59" s="307"/>
      <c r="AC59" s="307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6"/>
      <c r="BS59" s="306"/>
      <c r="BT59" s="306"/>
      <c r="BU59" s="306"/>
      <c r="BV59" s="312"/>
      <c r="BW59" s="312"/>
      <c r="BX59" s="307"/>
      <c r="BY59" s="306"/>
      <c r="BZ59" s="313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7"/>
      <c r="CO59" s="307"/>
      <c r="CP59" s="307"/>
      <c r="CQ59" s="307"/>
      <c r="CR59" s="307"/>
      <c r="CS59" s="307"/>
      <c r="CT59" s="307"/>
      <c r="CU59" s="307"/>
      <c r="CV59" s="307"/>
      <c r="CW59" s="307"/>
      <c r="CX59" s="307"/>
      <c r="CY59" s="307"/>
      <c r="CZ59" s="307"/>
      <c r="DA59" s="307"/>
      <c r="DB59" s="307"/>
      <c r="DC59" s="307"/>
      <c r="DD59" s="307"/>
      <c r="DE59" s="307"/>
      <c r="DH59" s="3"/>
      <c r="DI59" s="3"/>
      <c r="DJ59" s="3"/>
      <c r="DK59" s="3"/>
      <c r="DL59" s="3"/>
      <c r="DM59" s="3"/>
      <c r="DN59" s="203"/>
      <c r="DO59" s="3"/>
      <c r="DP59" s="3"/>
      <c r="DQ59" s="3"/>
      <c r="DR59" s="3"/>
      <c r="DS59" s="3"/>
      <c r="DT59" s="3"/>
      <c r="DU59" s="3"/>
      <c r="DV59" s="303"/>
      <c r="DW59" s="3"/>
      <c r="DX59" s="3"/>
      <c r="DY59" s="30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03"/>
      <c r="ER59" s="303"/>
      <c r="ES59" s="303"/>
      <c r="ET59" s="30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</row>
    <row r="60" spans="1:169" s="305" customFormat="1" ht="44.4"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  <c r="BM60" s="315"/>
      <c r="BN60" s="315"/>
      <c r="BO60" s="315"/>
      <c r="BP60" s="315"/>
      <c r="BQ60" s="315"/>
      <c r="BR60" s="315"/>
      <c r="BS60" s="315"/>
      <c r="BT60" s="315"/>
      <c r="BU60" s="315"/>
      <c r="BV60" s="315"/>
      <c r="BW60" s="315"/>
      <c r="BX60" s="315"/>
      <c r="BY60" s="315"/>
      <c r="BZ60" s="315"/>
      <c r="CA60" s="315"/>
      <c r="CB60" s="315"/>
      <c r="CC60" s="315"/>
      <c r="CD60" s="315"/>
      <c r="CE60" s="315"/>
      <c r="CF60" s="315"/>
      <c r="CG60" s="315"/>
      <c r="CH60" s="315"/>
      <c r="CI60" s="315"/>
      <c r="CJ60" s="315"/>
      <c r="CK60" s="315"/>
      <c r="CL60" s="315"/>
      <c r="CM60" s="315"/>
      <c r="CN60" s="315"/>
      <c r="CO60" s="315"/>
      <c r="CP60" s="315"/>
      <c r="CQ60" s="315"/>
      <c r="CR60" s="315"/>
      <c r="CS60" s="315"/>
      <c r="CT60" s="315"/>
      <c r="CU60" s="315"/>
      <c r="CV60" s="315"/>
      <c r="CW60" s="315"/>
      <c r="CX60" s="315"/>
      <c r="CY60" s="315"/>
      <c r="CZ60" s="315"/>
      <c r="DA60" s="315"/>
      <c r="DB60" s="315"/>
      <c r="DC60" s="315"/>
      <c r="DD60" s="315"/>
      <c r="DE60" s="315"/>
      <c r="DH60" s="3"/>
      <c r="DI60" s="3"/>
      <c r="DJ60" s="3"/>
      <c r="DK60" s="3"/>
      <c r="DL60" s="3"/>
      <c r="DM60" s="3"/>
      <c r="DN60" s="203"/>
      <c r="DO60" s="3"/>
      <c r="DP60" s="3"/>
      <c r="DQ60" s="3"/>
      <c r="DR60" s="3"/>
      <c r="DS60" s="3"/>
      <c r="DT60" s="3"/>
      <c r="DU60" s="3"/>
      <c r="DV60" s="303"/>
      <c r="DW60" s="3"/>
      <c r="DX60" s="3"/>
      <c r="DY60" s="30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03"/>
      <c r="ER60" s="303"/>
      <c r="ES60" s="303"/>
      <c r="ET60" s="30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</row>
    <row r="61" spans="1:169" ht="28.5" customHeight="1">
      <c r="B61" s="1849" t="s">
        <v>231</v>
      </c>
      <c r="C61" s="853" t="s">
        <v>1057</v>
      </c>
      <c r="D61" s="1849" t="s">
        <v>1023</v>
      </c>
    </row>
    <row r="62" spans="1:169" ht="12" customHeight="1">
      <c r="B62" s="1848"/>
      <c r="C62" s="856"/>
      <c r="D62" s="1848"/>
      <c r="E62" s="303"/>
      <c r="F62" s="303"/>
      <c r="G62" s="303"/>
      <c r="H62" s="303"/>
      <c r="I62" s="303"/>
      <c r="J62" s="303"/>
      <c r="K62" s="303"/>
      <c r="L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AA62" s="303"/>
      <c r="AB62" s="303"/>
      <c r="AC62" s="303"/>
      <c r="AD62" s="303"/>
      <c r="AE62" s="303"/>
      <c r="AF62" s="303"/>
      <c r="AG62" s="303"/>
      <c r="AH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DF62" s="303"/>
      <c r="DH62" s="305"/>
      <c r="DI62" s="305"/>
      <c r="DJ62" s="305"/>
      <c r="DK62" s="305"/>
      <c r="DL62" s="305"/>
      <c r="DM62" s="305"/>
      <c r="DN62" s="314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3"/>
      <c r="FM62" s="303"/>
    </row>
    <row r="63" spans="1:169" ht="26.25" customHeight="1">
      <c r="B63" s="1848" t="s">
        <v>1071</v>
      </c>
      <c r="C63" s="1848" t="s">
        <v>31</v>
      </c>
      <c r="D63" s="1848" t="s">
        <v>10</v>
      </c>
      <c r="DH63" s="305"/>
      <c r="DI63" s="305"/>
      <c r="DJ63" s="305"/>
      <c r="DK63" s="305"/>
      <c r="DL63" s="305"/>
      <c r="DM63" s="305"/>
      <c r="DN63" s="314"/>
      <c r="DO63" s="305"/>
      <c r="DP63" s="305"/>
      <c r="DQ63" s="305"/>
      <c r="DR63" s="305"/>
      <c r="DS63" s="305"/>
      <c r="DT63" s="305"/>
      <c r="DU63" s="305"/>
      <c r="DV63" s="305"/>
      <c r="DW63" s="305"/>
      <c r="DX63" s="305"/>
      <c r="DY63" s="305"/>
      <c r="DZ63" s="305"/>
      <c r="EA63" s="305"/>
      <c r="EB63" s="305"/>
      <c r="EC63" s="305"/>
      <c r="ED63" s="305"/>
      <c r="EE63" s="305"/>
      <c r="EF63" s="305"/>
      <c r="EG63" s="305"/>
      <c r="EH63" s="305"/>
      <c r="EI63" s="305"/>
      <c r="EJ63" s="305"/>
      <c r="EK63" s="305"/>
      <c r="EL63" s="305"/>
      <c r="EM63" s="305"/>
      <c r="EN63" s="305"/>
      <c r="EO63" s="305"/>
      <c r="EP63" s="305"/>
      <c r="EQ63" s="305"/>
      <c r="ER63" s="305"/>
      <c r="ES63" s="305"/>
      <c r="ET63" s="305"/>
      <c r="EU63" s="305"/>
      <c r="EV63" s="305"/>
      <c r="EW63" s="305"/>
      <c r="EX63" s="305"/>
      <c r="EY63" s="305"/>
      <c r="EZ63" s="305"/>
      <c r="FA63" s="305"/>
      <c r="FB63" s="305"/>
      <c r="FC63" s="305"/>
      <c r="FD63" s="305"/>
      <c r="FE63" s="305"/>
      <c r="FF63" s="305"/>
      <c r="FG63" s="305"/>
      <c r="FH63" s="305"/>
      <c r="FI63" s="305"/>
      <c r="FJ63" s="305"/>
      <c r="FK63" s="305"/>
    </row>
    <row r="64" spans="1:169" ht="29.25" customHeight="1">
      <c r="B64" s="1848" t="s">
        <v>1070</v>
      </c>
      <c r="C64" s="1848" t="s">
        <v>22</v>
      </c>
      <c r="D64" s="1848" t="s">
        <v>16</v>
      </c>
    </row>
    <row r="65" spans="2:4">
      <c r="B65" s="1848" t="s">
        <v>1078</v>
      </c>
      <c r="C65" s="1848" t="s">
        <v>21</v>
      </c>
      <c r="D65" s="1848" t="s">
        <v>5</v>
      </c>
    </row>
    <row r="66" spans="2:4">
      <c r="B66" s="1848"/>
      <c r="C66" s="1848" t="s">
        <v>118</v>
      </c>
      <c r="D66" s="1848" t="s">
        <v>63</v>
      </c>
    </row>
    <row r="67" spans="2:4">
      <c r="B67" s="1848"/>
      <c r="C67" s="1848" t="s">
        <v>229</v>
      </c>
      <c r="D67" s="1848" t="s">
        <v>9</v>
      </c>
    </row>
    <row r="68" spans="2:4">
      <c r="B68" s="1848"/>
      <c r="C68" s="1848" t="s">
        <v>1072</v>
      </c>
      <c r="D68" s="1848" t="s">
        <v>115</v>
      </c>
    </row>
    <row r="69" spans="2:4">
      <c r="B69" s="1848"/>
      <c r="C69" s="1848" t="s">
        <v>1073</v>
      </c>
      <c r="D69" s="1848" t="s">
        <v>4</v>
      </c>
    </row>
    <row r="70" spans="2:4">
      <c r="B70" s="1848"/>
      <c r="C70" s="1848" t="s">
        <v>53</v>
      </c>
      <c r="D70" s="1848" t="s">
        <v>64</v>
      </c>
    </row>
    <row r="71" spans="2:4">
      <c r="B71" s="1848"/>
      <c r="C71" s="1848" t="s">
        <v>1074</v>
      </c>
      <c r="D71" s="1848" t="s">
        <v>6</v>
      </c>
    </row>
    <row r="83" spans="163:163">
      <c r="FG83" s="363"/>
    </row>
    <row r="99" spans="1:6">
      <c r="D99" s="1845"/>
    </row>
    <row r="100" spans="1:6">
      <c r="A100" s="1834"/>
      <c r="B100" s="3489"/>
      <c r="C100" s="3489"/>
      <c r="D100" s="3489"/>
      <c r="E100" s="3489"/>
      <c r="F100" s="3489"/>
    </row>
    <row r="101" spans="1:6">
      <c r="A101" s="367"/>
      <c r="B101" s="3489"/>
      <c r="C101" s="3489"/>
      <c r="D101" s="3489"/>
      <c r="E101" s="3489"/>
      <c r="F101" s="3489"/>
    </row>
    <row r="200" spans="1:2">
      <c r="A200" s="1834"/>
      <c r="B200" s="1834"/>
    </row>
    <row r="201" spans="1:2">
      <c r="A201" s="1834"/>
      <c r="B201" s="1834">
        <v>1</v>
      </c>
    </row>
  </sheetData>
  <customSheetViews>
    <customSheetView guid="{B91C2E87-5EDA-40AE-AC27-0E2C17E803CE}" scale="61" showPageBreaks="1" printArea="1" topLeftCell="A3">
      <pane xSplit="1" ySplit="3" topLeftCell="B24" activePane="bottomRight" state="frozen"/>
      <selection pane="bottomRight" activeCell="J41" sqref="J41:K41"/>
      <rowBreaks count="1" manualBreakCount="1">
        <brk id="34" max="16383" man="1"/>
      </rowBreaks>
      <colBreaks count="1" manualBreakCount="1">
        <brk id="172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1"/>
    </customSheetView>
    <customSheetView guid="{7C71EF2A-5ADA-494C-8F58-DDA71753DD90}" scale="80" showPageBreaks="1" printArea="1" hiddenRows="1">
      <pane xSplit="1" ySplit="3" topLeftCell="FA8" activePane="bottomRight" state="frozen"/>
      <selection pane="bottomRight" activeCell="FN15" sqref="FN15"/>
      <rowBreaks count="1" manualBreakCount="1">
        <brk id="32" max="16383" man="1"/>
      </rowBreaks>
      <colBreaks count="1" manualBreakCount="1">
        <brk id="175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2"/>
    </customSheetView>
    <customSheetView guid="{23F4DC00-BC97-4745-AA5C-F05D469CB1EF}" scale="80" showPageBreaks="1" printArea="1" topLeftCell="A3">
      <pane xSplit="1" ySplit="4" topLeftCell="EP7" activePane="bottomRight" state="frozen"/>
      <selection pane="bottomRight" activeCell="ET1" sqref="ET1:ET1048576"/>
      <rowBreaks count="1" manualBreakCount="1">
        <brk id="33" max="16383" man="1"/>
      </rowBreaks>
      <colBreaks count="1" manualBreakCount="1">
        <brk id="177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3"/>
    </customSheetView>
    <customSheetView guid="{5A803268-F6C5-4035-B3E1-A94CB9AA8994}" scale="80" showPageBreaks="1" printArea="1" hiddenRows="1">
      <pane xSplit="1" ySplit="3" topLeftCell="B26" activePane="bottomRight" state="frozen"/>
      <selection pane="bottomRight" activeCell="G43" sqref="G43"/>
      <rowBreaks count="1" manualBreakCount="1">
        <brk id="32" max="16383" man="1"/>
      </rowBreaks>
      <colBreaks count="1" manualBreakCount="1">
        <brk id="175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4"/>
    </customSheetView>
    <customSheetView guid="{4593F3EE-0998-4E0E-994A-E02D6BAF3A4B}" scale="80" showPageBreaks="1" printArea="1">
      <selection activeCell="A2" sqref="A2"/>
      <rowBreaks count="1" manualBreakCount="1">
        <brk id="33" max="16383" man="1"/>
      </rowBreaks>
      <colBreaks count="1" manualBreakCount="1">
        <brk id="175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5"/>
    </customSheetView>
  </customSheetViews>
  <mergeCells count="34">
    <mergeCell ref="B43:C43"/>
    <mergeCell ref="D43:E43"/>
    <mergeCell ref="J43:K43"/>
    <mergeCell ref="D42:E42"/>
    <mergeCell ref="B35:C35"/>
    <mergeCell ref="B37:C37"/>
    <mergeCell ref="B40:C40"/>
    <mergeCell ref="B41:C41"/>
    <mergeCell ref="B42:C42"/>
    <mergeCell ref="B36:C36"/>
    <mergeCell ref="D35:E35"/>
    <mergeCell ref="D37:E37"/>
    <mergeCell ref="D38:E38"/>
    <mergeCell ref="D40:E40"/>
    <mergeCell ref="D41:E41"/>
    <mergeCell ref="D36:E36"/>
    <mergeCell ref="B38:C39"/>
    <mergeCell ref="D39:E39"/>
    <mergeCell ref="J40:K40"/>
    <mergeCell ref="J41:K41"/>
    <mergeCell ref="J42:K42"/>
    <mergeCell ref="J35:K35"/>
    <mergeCell ref="J36:K36"/>
    <mergeCell ref="J37:K37"/>
    <mergeCell ref="J38:K38"/>
    <mergeCell ref="J39:K39"/>
    <mergeCell ref="B100:F100"/>
    <mergeCell ref="B101:F101"/>
    <mergeCell ref="B44:C44"/>
    <mergeCell ref="D44:E44"/>
    <mergeCell ref="B45:C45"/>
    <mergeCell ref="D45:E45"/>
    <mergeCell ref="B47:C47"/>
    <mergeCell ref="D47:E47"/>
  </mergeCells>
  <dataValidations xWindow="462" yWindow="207" count="4">
    <dataValidation allowBlank="1" showInputMessage="1" showErrorMessage="1" prompt="precision" sqref="AJ3"/>
    <dataValidation type="list" allowBlank="1" showInputMessage="1" showErrorMessage="1" sqref="D43:E43">
      <formula1>$B$63:$B$65</formula1>
    </dataValidation>
    <dataValidation type="list" allowBlank="1" showInputMessage="1" showErrorMessage="1" sqref="D37:E37">
      <formula1>$C$63:$C$71</formula1>
    </dataValidation>
    <dataValidation type="list" allowBlank="1" showInputMessage="1" showErrorMessage="1" sqref="D42:E42">
      <formula1>$D$63:$D$71</formula1>
    </dataValidation>
  </dataValidations>
  <printOptions horizontalCentered="1" verticalCentered="1"/>
  <pageMargins left="0.2" right="0.2" top="0.75" bottom="0.75" header="0.3" footer="0.3"/>
  <pageSetup paperSize="9" scale="40" orientation="landscape" r:id="rId6"/>
  <rowBreaks count="1" manualBreakCount="1">
    <brk id="34" max="16383" man="1"/>
  </rowBreaks>
  <colBreaks count="1" manualBreakCount="1">
    <brk id="172" max="1048575" man="1"/>
  </colBreaks>
  <legacyDrawing r:id="rId7"/>
  <controls>
    <control shapeId="2049" r:id="rId8" name="CBtnTransferData"/>
    <control shapeId="2053" r:id="rId9" name="CBtnAddMachine"/>
    <control shapeId="2054" r:id="rId10" name="CBtnDeleteMachine"/>
    <control shapeId="2055" r:id="rId11" name="CBtnAddToReport"/>
    <control shapeId="2056" r:id="rId12" name="CBtDeleteFromReport"/>
    <control shapeId="2057" r:id="rId13" name="CBtnCreateDailyReport"/>
    <control shapeId="2058" r:id="rId14" name="CBtnCreateMorningReport"/>
    <control shapeId="2061" r:id="rId15" name="CBoxLocal"/>
    <control shapeId="2062" r:id="rId16" name="CBox_Insert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S115"/>
  <sheetViews>
    <sheetView zoomScale="70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8" sqref="L28"/>
    </sheetView>
  </sheetViews>
  <sheetFormatPr defaultColWidth="8.88671875" defaultRowHeight="23.4"/>
  <cols>
    <col min="1" max="1" width="12" style="124" customWidth="1"/>
    <col min="2" max="2" width="17" style="2572" customWidth="1"/>
    <col min="3" max="3" width="23.5546875" style="2572" customWidth="1"/>
    <col min="4" max="4" width="19.88671875" style="2572" customWidth="1"/>
    <col min="5" max="5" width="13.33203125" style="2572" customWidth="1"/>
    <col min="6" max="6" width="17" style="2572" customWidth="1"/>
    <col min="7" max="7" width="14.88671875" style="2572" customWidth="1"/>
    <col min="8" max="8" width="12.109375" style="2572" customWidth="1"/>
    <col min="9" max="9" width="15.33203125" style="2572" customWidth="1"/>
    <col min="10" max="10" width="12.33203125" style="2572" customWidth="1"/>
    <col min="11" max="11" width="15.109375" style="2572" customWidth="1"/>
    <col min="12" max="12" width="24.33203125" style="2572" customWidth="1"/>
    <col min="13" max="13" width="18" style="124" customWidth="1"/>
    <col min="14" max="14" width="21.33203125" style="129" customWidth="1"/>
    <col min="15" max="15" width="17.6640625" style="124" customWidth="1"/>
    <col min="16" max="16" width="14.44140625" style="124" customWidth="1"/>
    <col min="17" max="17" width="14" style="124" customWidth="1"/>
    <col min="18" max="18" width="13.44140625" style="124" customWidth="1"/>
    <col min="19" max="19" width="17.5546875" style="124" bestFit="1" customWidth="1"/>
    <col min="20" max="20" width="11.33203125" style="124" bestFit="1" customWidth="1"/>
    <col min="21" max="16384" width="8.88671875" style="124"/>
  </cols>
  <sheetData>
    <row r="1" spans="1:19" ht="13.5" customHeight="1" thickBot="1">
      <c r="A1" s="120"/>
      <c r="B1" s="2558"/>
      <c r="C1" s="2558"/>
      <c r="D1" s="2558"/>
      <c r="E1" s="2558" t="s">
        <v>18</v>
      </c>
      <c r="F1" s="2558"/>
      <c r="G1" s="2558"/>
      <c r="H1" s="2558"/>
      <c r="I1" s="2558"/>
      <c r="J1" s="2558"/>
      <c r="K1" s="2558"/>
      <c r="L1" s="2559"/>
      <c r="M1" s="122"/>
      <c r="N1" s="1777"/>
      <c r="Q1" s="375"/>
    </row>
    <row r="2" spans="1:19" ht="30" customHeight="1" thickBot="1">
      <c r="A2" s="120"/>
      <c r="B2" s="3421" t="s">
        <v>19</v>
      </c>
      <c r="C2" s="3512">
        <f>GEntry!A2</f>
        <v>41856</v>
      </c>
      <c r="D2" s="3513"/>
      <c r="E2" s="3514"/>
      <c r="F2" s="2560" t="s">
        <v>18</v>
      </c>
      <c r="G2" s="2561"/>
      <c r="H2" s="2560"/>
      <c r="I2" s="2560"/>
      <c r="J2" s="2561"/>
      <c r="K2" s="2560"/>
      <c r="L2" s="2559"/>
      <c r="M2" s="122"/>
      <c r="N2" s="1777"/>
      <c r="Q2" s="3515"/>
      <c r="R2" s="3515"/>
    </row>
    <row r="3" spans="1:19" thickBot="1">
      <c r="A3" s="120"/>
      <c r="B3" s="2562"/>
      <c r="C3" s="2560"/>
      <c r="D3" s="2560"/>
      <c r="E3" s="2560"/>
      <c r="F3" s="2560"/>
      <c r="G3" s="2560"/>
      <c r="H3" s="2560"/>
      <c r="I3" s="2560"/>
      <c r="J3" s="2560"/>
      <c r="K3" s="2560"/>
      <c r="L3" s="2559"/>
      <c r="M3" s="122"/>
      <c r="N3" s="1777"/>
      <c r="O3" s="2091" t="s">
        <v>116</v>
      </c>
      <c r="Q3" s="3515"/>
      <c r="R3" s="3515"/>
    </row>
    <row r="4" spans="1:19" s="119" customFormat="1" ht="21.75" customHeight="1" thickBot="1">
      <c r="A4" s="127"/>
      <c r="B4" s="3510" t="s">
        <v>20</v>
      </c>
      <c r="C4" s="2563"/>
      <c r="D4" s="2564"/>
      <c r="E4" s="2564"/>
      <c r="F4" s="2564"/>
      <c r="G4" s="2564" t="s">
        <v>14</v>
      </c>
      <c r="H4" s="2564"/>
      <c r="I4" s="2564"/>
      <c r="J4" s="2564"/>
      <c r="K4" s="2564"/>
      <c r="L4" s="2565"/>
      <c r="M4" s="3516" t="s">
        <v>30</v>
      </c>
      <c r="N4" s="1778"/>
      <c r="O4" s="2092" t="s">
        <v>117</v>
      </c>
    </row>
    <row r="5" spans="1:19" s="343" customFormat="1" ht="27.75" customHeight="1" thickBot="1">
      <c r="A5" s="342"/>
      <c r="B5" s="3511"/>
      <c r="C5" s="2566" t="s">
        <v>31</v>
      </c>
      <c r="D5" s="2567" t="s">
        <v>21</v>
      </c>
      <c r="E5" s="2567" t="s">
        <v>22</v>
      </c>
      <c r="F5" s="2568" t="s">
        <v>23</v>
      </c>
      <c r="G5" s="2568" t="s">
        <v>53</v>
      </c>
      <c r="H5" s="2568" t="s">
        <v>229</v>
      </c>
      <c r="I5" s="2568" t="s">
        <v>118</v>
      </c>
      <c r="J5" s="2569" t="s">
        <v>163</v>
      </c>
      <c r="K5" s="2569" t="s">
        <v>164</v>
      </c>
      <c r="L5" s="2570" t="s">
        <v>12</v>
      </c>
      <c r="M5" s="3517"/>
      <c r="N5" s="1778"/>
      <c r="O5" s="1781" t="s">
        <v>12</v>
      </c>
      <c r="P5" s="1631" t="s">
        <v>3</v>
      </c>
      <c r="Q5" s="1632" t="s">
        <v>161</v>
      </c>
      <c r="R5" s="1633" t="s">
        <v>229</v>
      </c>
    </row>
    <row r="6" spans="1:19" ht="39.75" customHeight="1">
      <c r="A6" s="120"/>
      <c r="B6" s="2581">
        <v>4.1666666666666602E-2</v>
      </c>
      <c r="C6" s="3410">
        <f>Master!B14+Master!C14+Master!D14+Master!E14+Master!F14+Master!G14+Master!H14 +Master!I14+Master!J14+Master!L14+Master!M14+Master!R14+Master!S14+Master!T14+Master!AF14+Master!AG14+Master!AH14+Master!AI14+Master!AJ14+Master!AL14+Master!AO14+Master!AP14+Master!AR14+Master!AT14+Master!AV14+Master!BC14+Master!BD14 +Master!BE14+Master!BF14+Master!BG14+Master!BH14+Master!BI14+Master!BJ14+Master!BK14+Master!BL14+Master!BM14+Master!BN14 +Master!BO14+Master!BP14+Master!BQ14+Master!BT14+Master!BU14+Master!BV14+Master!BW14+Master!BY14+Master!CA14+Master!CC14+Master!CD14+Master!CE14+Master!CF14+Master!CG14+Master!CH14+Master!CI14+Master!CJ14+Master!CK14+Master!CL14+Master!CM14+Master!CN14+Master!CO14+Master!CP14+Master!CQ14+Master!CR14+Master!DC14+Master!DL14+Master!DM14  +Master!DP14+Master!DQ14+Master!DZ14+Master!EA14+Master!EB14+Master!EH14+Master!EL14+Master!EN14+Master!EJ14</f>
        <v>5818</v>
      </c>
      <c r="D6" s="2582">
        <f>Master!K14+Master!O14+Master!P14+Master!Q14+Master!V14+Master!W14+Master!X14+Master!Y14+Master!Z14+Master!AB14+Master!AC14+Master!AD14+Master!AE14+Master!AK14+Master!AQ14+Master!AW14+Master!AX14+Master!AY14+Master!AZ14+Master!BA14+Master!BB14+Master!BR14+Master!BS14+Master!BZ14+Master!DD14+Master!DE14+Master!DI14+Master!DJ14+Master!DK14+Master!DN14+Master!DR14+Master!DS14+Master!DT14+Master!DU14+Master!DV14+Master!DW14+Master!DX14+Master!DY14+Master!CT14+Master!CW14+Master!CY14</f>
        <v>2164</v>
      </c>
      <c r="E6" s="2583">
        <f>Master!N14+Master!U14+Master!AA14+Master!AS14+Master!DB14+Master!DF14+Master!DH14+Master!DO14+Master!EF14+Master!EG14+Master!EI14+Master!AU14+Master!CS14+Master!EM14+Master!CU14+Master!CV14+Master!EO14+Master!CX14+Master!EK14</f>
        <v>1133</v>
      </c>
      <c r="F6" s="2584">
        <f t="shared" ref="F6:F12" si="0">D6+E6</f>
        <v>3297</v>
      </c>
      <c r="G6" s="2584">
        <f>Master!EC14+Master!ED14+Master!EE14</f>
        <v>0</v>
      </c>
      <c r="H6" s="2585">
        <f>Master!CB14</f>
        <v>0</v>
      </c>
      <c r="I6" s="2584">
        <f>Master!AM14+Master!AN14</f>
        <v>140</v>
      </c>
      <c r="J6" s="2584">
        <f>Master!BX14</f>
        <v>154</v>
      </c>
      <c r="K6" s="2586">
        <f>Master!DA14</f>
        <v>488</v>
      </c>
      <c r="L6" s="2587">
        <f t="shared" ref="L6:L19" si="1">C6+F6+G6+H6+I6+J6+K6</f>
        <v>9897</v>
      </c>
      <c r="M6" s="2588"/>
      <c r="N6" s="1779"/>
      <c r="O6" s="3353">
        <f>Master!AA14+Master!AD14+Master!AE14+Master!AF14+Master!AG14+Master!AH14+Master!AI14+Master!AJ14+Master!AK14</f>
        <v>311</v>
      </c>
      <c r="P6" s="3416">
        <f>Master!BY14</f>
        <v>44</v>
      </c>
      <c r="Q6" s="3416">
        <f>Master!BZ14</f>
        <v>91</v>
      </c>
      <c r="R6" s="3417">
        <f>Master!CB14</f>
        <v>0</v>
      </c>
      <c r="S6" s="119"/>
    </row>
    <row r="7" spans="1:19" ht="39.75" customHeight="1">
      <c r="A7" s="120"/>
      <c r="B7" s="2589">
        <v>8.3333333333333301E-2</v>
      </c>
      <c r="C7" s="3410">
        <f>Master!B15+Master!C15+Master!D15+Master!E15+Master!F15+Master!G15+Master!H15 +Master!I15+Master!J15+Master!L15+Master!M15+Master!R15+Master!S15+Master!T15+Master!AF15+Master!AG15+Master!AH15+Master!AI15+Master!AJ15+Master!AL15+Master!AO15+Master!AP15+Master!AR15+Master!AT15+Master!AV15+Master!BC15+Master!BD15 +Master!BE15+Master!BF15+Master!BG15+Master!BH15+Master!BI15+Master!BJ15+Master!BK15+Master!BL15+Master!BM15+Master!BN15 +Master!BO15+Master!BP15+Master!BQ15+Master!BT15+Master!BU15+Master!BV15+Master!BW15+Master!BY15+Master!CA15+Master!CC15+Master!CD15+Master!CE15+Master!CF15+Master!CG15+Master!CH15+Master!CI15+Master!CJ15+Master!CK15+Master!CL15+Master!CM15+Master!CN15+Master!CO15+Master!CP15+Master!CQ15+Master!CR15+Master!DC15+Master!DL15+Master!DM15  +Master!DP15+Master!DQ15+Master!DZ15+Master!EA15+Master!EB15+Master!EH15+Master!EL15+Master!EN15+Master!EJ15</f>
        <v>5841</v>
      </c>
      <c r="D7" s="2582">
        <f>Master!K15+Master!O15+Master!P15+Master!Q15+Master!V15+Master!W15+Master!X15+Master!Y15+Master!Z15+Master!AB15+Master!AC15+Master!AD15+Master!AE15+Master!AK15+Master!AQ15+Master!AW15+Master!AX15+Master!AY15+Master!AZ15+Master!BA15+Master!BB15+Master!BR15+Master!BS15+Master!BZ15+Master!DD15+Master!DE15+Master!DI15+Master!DJ15+Master!DK15+Master!DN15+Master!DR15+Master!DS15+Master!DT15+Master!DU15+Master!DV15+Master!DW15+Master!DX15+Master!DY15+Master!CT15+Master!CW15+Master!CY15</f>
        <v>1888</v>
      </c>
      <c r="E7" s="2583">
        <f>Master!N15+Master!U15+Master!AA15+Master!AS15+Master!DB15+Master!DF15+Master!DH15+Master!DO15+Master!EF15+Master!EG15+Master!EI15+Master!AU15+Master!CS15+Master!EM15+Master!CU15+Master!CV15+Master!EO15+Master!CX15+Master!EK15</f>
        <v>1092</v>
      </c>
      <c r="F7" s="2584">
        <f t="shared" si="0"/>
        <v>2980</v>
      </c>
      <c r="G7" s="2584">
        <f>Master!EC15+Master!ED15+Master!EE15</f>
        <v>0</v>
      </c>
      <c r="H7" s="2585">
        <f>Master!CB15</f>
        <v>0</v>
      </c>
      <c r="I7" s="2584">
        <f>Master!AM15+Master!AN15</f>
        <v>140</v>
      </c>
      <c r="J7" s="2584">
        <f>Master!BX15</f>
        <v>148</v>
      </c>
      <c r="K7" s="2586">
        <f>Master!DA15</f>
        <v>488</v>
      </c>
      <c r="L7" s="2587">
        <f t="shared" ref="L7:L11" si="2">C7+F7+G7+H7+I7+J7+K7</f>
        <v>9597</v>
      </c>
      <c r="M7" s="2593"/>
      <c r="N7" s="1779"/>
      <c r="O7" s="3353">
        <f>Master!AA15+Master!AD15+Master!AE15+Master!AF15+Master!AG15+Master!AH15+Master!AI15+Master!AJ15+Master!AK15</f>
        <v>262</v>
      </c>
      <c r="P7" s="3416">
        <f>Master!BY15</f>
        <v>44</v>
      </c>
      <c r="Q7" s="3416">
        <f>Master!BZ15</f>
        <v>91</v>
      </c>
      <c r="R7" s="3417">
        <f>Master!CB15</f>
        <v>0</v>
      </c>
      <c r="S7" s="119"/>
    </row>
    <row r="8" spans="1:19" ht="39.75" customHeight="1">
      <c r="A8" s="120"/>
      <c r="B8" s="2589">
        <v>0.125</v>
      </c>
      <c r="C8" s="3410">
        <f>Master!B16+Master!C16+Master!D16+Master!E16+Master!F16+Master!G16+Master!H16 +Master!I16+Master!J16+Master!L16+Master!M16+Master!R16+Master!S16+Master!T16+Master!AF16+Master!AG16+Master!AH16+Master!AI16+Master!AJ16+Master!AL16+Master!AO16+Master!AP16+Master!AR16+Master!AT16+Master!AV16+Master!BC16+Master!BD16 +Master!BE16+Master!BF16+Master!BG16+Master!BH16+Master!BI16+Master!BJ16+Master!BK16+Master!BL16+Master!BM16+Master!BN16 +Master!BO16+Master!BP16+Master!BQ16+Master!BT16+Master!BU16+Master!BV16+Master!BW16+Master!BY16+Master!CA16+Master!CC16+Master!CD16+Master!CE16+Master!CF16+Master!CG16+Master!CH16+Master!CI16+Master!CJ16+Master!CK16+Master!CL16+Master!CM16+Master!CN16+Master!CO16+Master!CP16+Master!CQ16+Master!CR16+Master!DC16+Master!DL16+Master!DM16  +Master!DP16+Master!DQ16+Master!DZ16+Master!EA16+Master!EB16+Master!EH16+Master!EL16+Master!EN16+Master!EJ16</f>
        <v>5779</v>
      </c>
      <c r="D8" s="2582">
        <f>Master!K16+Master!O16+Master!P16+Master!Q16+Master!V16+Master!W16+Master!X16+Master!Y16+Master!Z16+Master!AB16+Master!AC16+Master!AD16+Master!AE16+Master!AK16+Master!AQ16+Master!AW16+Master!AX16+Master!AY16+Master!AZ16+Master!BA16+Master!BB16+Master!BR16+Master!BS16+Master!BZ16+Master!DD16+Master!DE16+Master!DI16+Master!DJ16+Master!DK16+Master!DN16+Master!DR16+Master!DS16+Master!DT16+Master!DU16+Master!DV16+Master!DW16+Master!DX16+Master!DY16+Master!CT16+Master!CW16+Master!CY16</f>
        <v>1644</v>
      </c>
      <c r="E8" s="2583">
        <f>Master!N16+Master!U16+Master!AA16+Master!AS16+Master!DB16+Master!DF16+Master!DH16+Master!DO16+Master!EF16+Master!EG16+Master!EI16+Master!AU16+Master!CS16+Master!EM16+Master!CU16+Master!CV16+Master!EO16+Master!CX16+Master!EK16</f>
        <v>1092</v>
      </c>
      <c r="F8" s="2584">
        <f>D8+E8</f>
        <v>2736</v>
      </c>
      <c r="G8" s="2584">
        <f>Master!EC16+Master!ED16+Master!EE16</f>
        <v>0</v>
      </c>
      <c r="H8" s="2585">
        <f>Master!CB16</f>
        <v>0</v>
      </c>
      <c r="I8" s="2584">
        <f>Master!AM16+Master!AN16</f>
        <v>140</v>
      </c>
      <c r="J8" s="2584">
        <f>Master!BX16</f>
        <v>144</v>
      </c>
      <c r="K8" s="2586">
        <f>Master!DA16</f>
        <v>488</v>
      </c>
      <c r="L8" s="2587">
        <f t="shared" si="2"/>
        <v>9287</v>
      </c>
      <c r="M8" s="2593"/>
      <c r="N8" s="1779"/>
      <c r="O8" s="3353">
        <f>Master!AA16+Master!AD16+Master!AE16+Master!AF16+Master!AG16+Master!AH16+Master!AI16+Master!AJ16+Master!AK16</f>
        <v>240</v>
      </c>
      <c r="P8" s="3416">
        <f>Master!BY16</f>
        <v>44</v>
      </c>
      <c r="Q8" s="3416">
        <f>Master!BZ16</f>
        <v>91</v>
      </c>
      <c r="R8" s="3417">
        <f>Master!CB16</f>
        <v>0</v>
      </c>
      <c r="S8" s="119"/>
    </row>
    <row r="9" spans="1:19" ht="39.75" customHeight="1" thickBot="1">
      <c r="A9" s="120"/>
      <c r="B9" s="2589">
        <v>0.16666666666666699</v>
      </c>
      <c r="C9" s="3410">
        <f>Master!B17+Master!C17+Master!D17+Master!E17+Master!F17+Master!G17+Master!H17 +Master!I17+Master!J17+Master!L17+Master!M17+Master!R17+Master!S17+Master!T17+Master!AF17+Master!AG17+Master!AH17+Master!AI17+Master!AJ17+Master!AL17+Master!AO17+Master!AP17+Master!AR17+Master!AT17+Master!AV17+Master!BC17+Master!BD17 +Master!BE17+Master!BF17+Master!BG17+Master!BH17+Master!BI17+Master!BJ17+Master!BK17+Master!BL17+Master!BM17+Master!BN17 +Master!BO17+Master!BP17+Master!BQ17+Master!BT17+Master!BU17+Master!BV17+Master!BW17+Master!BY17+Master!CA17+Master!CC17+Master!CD17+Master!CE17+Master!CF17+Master!CG17+Master!CH17+Master!CI17+Master!CJ17+Master!CK17+Master!CL17+Master!CM17+Master!CN17+Master!CO17+Master!CP17+Master!CQ17+Master!CR17+Master!DC17+Master!DL17+Master!DM17  +Master!DP17+Master!DQ17+Master!DZ17+Master!EA17+Master!EB17+Master!EH17+Master!EL17+Master!EN17+Master!EJ17</f>
        <v>5793</v>
      </c>
      <c r="D9" s="2582">
        <f>Master!K17+Master!O17+Master!P17+Master!Q17+Master!V17+Master!W17+Master!X17+Master!Y17+Master!Z17+Master!AB17+Master!AC17+Master!AD17+Master!AE17+Master!AK17+Master!AQ17+Master!AW17+Master!AX17+Master!AY17+Master!AZ17+Master!BA17+Master!BB17+Master!BR17+Master!BS17+Master!BZ17+Master!DD17+Master!DE17+Master!DI17+Master!DJ17+Master!DK17+Master!DN17+Master!DR17+Master!DS17+Master!DT17+Master!DU17+Master!DV17+Master!DW17+Master!DX17+Master!DY17+Master!CT17+Master!CW17+Master!CY17</f>
        <v>1507</v>
      </c>
      <c r="E9" s="2583">
        <f>Master!N17+Master!U17+Master!AA17+Master!AS17+Master!DB17+Master!DF17+Master!DH17+Master!DO17+Master!EF17+Master!EG17+Master!EI17+Master!AU17+Master!CS17+Master!EM17+Master!CU17+Master!CV17+Master!EO17+Master!CX17+Master!EK17</f>
        <v>1081</v>
      </c>
      <c r="F9" s="2584">
        <f t="shared" si="0"/>
        <v>2588</v>
      </c>
      <c r="G9" s="2584">
        <f>Master!EC17+Master!ED17+Master!EE17</f>
        <v>0</v>
      </c>
      <c r="H9" s="2585">
        <f>Master!CB17</f>
        <v>0</v>
      </c>
      <c r="I9" s="2584">
        <f>Master!AM17+Master!AN17</f>
        <v>140</v>
      </c>
      <c r="J9" s="2584">
        <f>Master!BX17</f>
        <v>144</v>
      </c>
      <c r="K9" s="2586">
        <f>Master!DA17</f>
        <v>488</v>
      </c>
      <c r="L9" s="2587">
        <f t="shared" si="2"/>
        <v>9153</v>
      </c>
      <c r="M9" s="2593"/>
      <c r="N9" s="1779"/>
      <c r="O9" s="3353">
        <f>Master!AA17+Master!AD17+Master!AE17+Master!AF17+Master!AG17+Master!AH17+Master!AI17+Master!AJ17+Master!AK17</f>
        <v>216</v>
      </c>
      <c r="P9" s="3416">
        <f>Master!BY17</f>
        <v>44</v>
      </c>
      <c r="Q9" s="3416">
        <f>Master!BZ17</f>
        <v>91</v>
      </c>
      <c r="R9" s="3417">
        <f>Master!CB17</f>
        <v>0</v>
      </c>
      <c r="S9" s="119"/>
    </row>
    <row r="10" spans="1:19" ht="39.75" customHeight="1">
      <c r="A10" s="120"/>
      <c r="B10" s="2594">
        <v>0.20833333333333401</v>
      </c>
      <c r="C10" s="3410">
        <f>Master!B18+Master!C18+Master!D18+Master!E18+Master!F18+Master!G18+Master!H18 +Master!I18+Master!J18+Master!L18+Master!M18+Master!R18+Master!S18+Master!T18+Master!AF18+Master!AG18+Master!AH18+Master!AI18+Master!AJ18+Master!AL18+Master!AO18+Master!AP18+Master!AR18+Master!AT18+Master!AV18+Master!BC18+Master!BD18 +Master!BE18+Master!BF18+Master!BG18+Master!BH18+Master!BI18+Master!BJ18+Master!BK18+Master!BL18+Master!BM18+Master!BN18 +Master!BO18+Master!BP18+Master!BQ18+Master!BT18+Master!BU18+Master!BV18+Master!BW18+Master!BY18+Master!CA18+Master!CC18+Master!CD18+Master!CE18+Master!CF18+Master!CG18+Master!CH18+Master!CI18+Master!CJ18+Master!CK18+Master!CL18+Master!CM18+Master!CN18+Master!CO18+Master!CP18+Master!CQ18+Master!CR18+Master!DC18+Master!DL18+Master!DM18  +Master!DP18+Master!DQ18+Master!DZ18+Master!EA18+Master!EB18+Master!EH18+Master!EL18+Master!EN18+Master!EJ18</f>
        <v>5841</v>
      </c>
      <c r="D10" s="2582">
        <f>Master!K18+Master!O18+Master!P18+Master!Q18+Master!V18+Master!W18+Master!X18+Master!Y18+Master!Z18+Master!AB18+Master!AC18+Master!AD18+Master!AE18+Master!AK18+Master!AQ18+Master!AW18+Master!AX18+Master!AY18+Master!AZ18+Master!BA18+Master!BB18+Master!BR18+Master!BS18+Master!BZ18+Master!DD18+Master!DE18+Master!DI18+Master!DJ18+Master!DK18+Master!DN18+Master!DR18+Master!DS18+Master!DT18+Master!DU18+Master!DV18+Master!DW18+Master!DX18+Master!DY18+Master!CT18+Master!CW18+Master!CY18</f>
        <v>1337</v>
      </c>
      <c r="E10" s="2583">
        <f>Master!N18+Master!U18+Master!AA18+Master!AS18+Master!DB18+Master!DF18+Master!DH18+Master!DO18+Master!EF18+Master!EG18+Master!EI18+Master!AU18+Master!CS18+Master!EM18+Master!CU18+Master!CV18+Master!EO18+Master!CX18+Master!EK18</f>
        <v>991</v>
      </c>
      <c r="F10" s="2584">
        <f t="shared" si="0"/>
        <v>2328</v>
      </c>
      <c r="G10" s="2584">
        <f>Master!EC18+Master!ED18+Master!EE18</f>
        <v>0</v>
      </c>
      <c r="H10" s="2585">
        <f>Master!CB18</f>
        <v>0</v>
      </c>
      <c r="I10" s="2584">
        <f>Master!AM18+Master!AN18</f>
        <v>140</v>
      </c>
      <c r="J10" s="2584">
        <f>Master!BX18</f>
        <v>142</v>
      </c>
      <c r="K10" s="2586">
        <f>Master!DA18</f>
        <v>488</v>
      </c>
      <c r="L10" s="2587">
        <f>C10+F10+G10+H10+I10+J10+K10</f>
        <v>8939</v>
      </c>
      <c r="M10" s="2593"/>
      <c r="N10" s="2336" t="s">
        <v>165</v>
      </c>
      <c r="O10" s="3353">
        <f>Master!AA18+Master!AD18+Master!AE18+Master!AF18+Master!AG18+Master!AH18+Master!AI18+Master!AJ18+Master!AK18</f>
        <v>212</v>
      </c>
      <c r="P10" s="3416">
        <f>Master!BY18</f>
        <v>44</v>
      </c>
      <c r="Q10" s="3416">
        <f>Master!BZ18</f>
        <v>91</v>
      </c>
      <c r="R10" s="3417">
        <f>Master!CB18</f>
        <v>0</v>
      </c>
      <c r="S10" s="119"/>
    </row>
    <row r="11" spans="1:19" ht="39.75" customHeight="1" thickBot="1">
      <c r="A11" s="120"/>
      <c r="B11" s="2594">
        <v>0.25</v>
      </c>
      <c r="C11" s="3410">
        <f>Master!B19+Master!C19+Master!D19+Master!E19+Master!F19+Master!G19+Master!H19 +Master!I19+Master!J19+Master!L19+Master!M19+Master!R19+Master!S19+Master!T19+Master!AF19+Master!AG19+Master!AH19+Master!AI19+Master!AJ19+Master!AL19+Master!AO19+Master!AP19+Master!AR19+Master!AT19+Master!AV19+Master!BC19+Master!BD19 +Master!BE19+Master!BF19+Master!BG19+Master!BH19+Master!BI19+Master!BJ19+Master!BK19+Master!BL19+Master!BM19+Master!BN19 +Master!BO19+Master!BP19+Master!BQ19+Master!BT19+Master!BU19+Master!BV19+Master!BW19+Master!BY19+Master!CA19+Master!CC19+Master!CD19+Master!CE19+Master!CF19+Master!CG19+Master!CH19+Master!CI19+Master!CJ19+Master!CK19+Master!CL19+Master!CM19+Master!CN19+Master!CO19+Master!CP19+Master!CQ19+Master!CR19+Master!DC19+Master!DL19+Master!DM19  +Master!DP19+Master!DQ19+Master!DZ19+Master!EA19+Master!EB19+Master!EH19+Master!EL19+Master!EN19+Master!EJ19</f>
        <v>5440</v>
      </c>
      <c r="D11" s="2582">
        <f>Master!K19+Master!O19+Master!P19+Master!Q19+Master!V19+Master!W19+Master!X19+Master!Y19+Master!Z19+Master!AB19+Master!AC19+Master!AD19+Master!AE19+Master!AK19+Master!AQ19+Master!AW19+Master!AX19+Master!AY19+Master!AZ19+Master!BA19+Master!BB19+Master!BR19+Master!BS19+Master!BZ19+Master!DD19+Master!DE19+Master!DI19+Master!DJ19+Master!DK19+Master!DN19+Master!DR19+Master!DS19+Master!DT19+Master!DU19+Master!DV19+Master!DW19+Master!DX19+Master!DY19+Master!CT19+Master!CW19+Master!CY19</f>
        <v>1096</v>
      </c>
      <c r="E11" s="2583">
        <f>Master!N19+Master!U19+Master!AA19+Master!AS19+Master!DB19+Master!DF19+Master!DH19+Master!DO19+Master!EF19+Master!EG19+Master!EI19+Master!AU19+Master!CS19+Master!EM19+Master!CU19+Master!CV19+Master!EO19+Master!CX19+Master!EK19</f>
        <v>935</v>
      </c>
      <c r="F11" s="2584">
        <f t="shared" si="0"/>
        <v>2031</v>
      </c>
      <c r="G11" s="2584">
        <f>Master!EC19+Master!ED19+Master!EE19</f>
        <v>0</v>
      </c>
      <c r="H11" s="2585">
        <f>Master!CB19</f>
        <v>0</v>
      </c>
      <c r="I11" s="2584">
        <f>Master!AM19+Master!AN19</f>
        <v>140</v>
      </c>
      <c r="J11" s="2584">
        <f>Master!BX19</f>
        <v>126</v>
      </c>
      <c r="K11" s="2586">
        <f>Master!DA19</f>
        <v>488</v>
      </c>
      <c r="L11" s="2587">
        <f t="shared" si="2"/>
        <v>8225</v>
      </c>
      <c r="M11" s="2593"/>
      <c r="N11" s="2337">
        <f>MIN(L6:L12)</f>
        <v>8029.3</v>
      </c>
      <c r="O11" s="3353">
        <f>Master!AA19+Master!AD19+Master!AE19+Master!AF19+Master!AG19+Master!AH19+Master!AI19+Master!AJ19+Master!AK19</f>
        <v>193</v>
      </c>
      <c r="P11" s="3416">
        <f>Master!BY19</f>
        <v>44</v>
      </c>
      <c r="Q11" s="3416">
        <f>Master!BZ19</f>
        <v>48</v>
      </c>
      <c r="R11" s="3417">
        <f>Master!CB19</f>
        <v>0</v>
      </c>
      <c r="S11" s="119"/>
    </row>
    <row r="12" spans="1:19" ht="39.75" customHeight="1">
      <c r="A12" s="120"/>
      <c r="B12" s="2594">
        <v>0.29166666666666669</v>
      </c>
      <c r="C12" s="3410">
        <f>Master!B20+Master!C20+Master!D20+Master!E20+Master!F20+Master!G20+Master!H20 +Master!I20+Master!J20+Master!L20+Master!M20+Master!R20+Master!S20+Master!T20+Master!AF20+Master!AG20+Master!AH20+Master!AI20+Master!AJ20+Master!AL20+Master!AO20+Master!AP20+Master!AR20+Master!AT20+Master!AV20+Master!BC20+Master!BD20 +Master!BE20+Master!BF20+Master!BG20+Master!BH20+Master!BI20+Master!BJ20+Master!BK20+Master!BL20+Master!BM20+Master!BN20 +Master!BO20+Master!BP20+Master!BQ20+Master!BT20+Master!BU20+Master!BV20+Master!BW20+Master!BY20+Master!CA20+Master!CC20+Master!CD20+Master!CE20+Master!CF20+Master!CG20+Master!CH20+Master!CI20+Master!CJ20+Master!CK20+Master!CL20+Master!CM20+Master!CN20+Master!CO20+Master!CP20+Master!CQ20+Master!CR20+Master!DC20+Master!DL20+Master!DM20  +Master!DP20+Master!DQ20+Master!DZ20+Master!EA20+Master!EB20+Master!EH20+Master!EL20+Master!EN20+Master!EJ20</f>
        <v>5443</v>
      </c>
      <c r="D12" s="2582">
        <f>Master!K20+Master!O20+Master!P20+Master!Q20+Master!V20+Master!W20+Master!X20+Master!Y20+Master!Z20+Master!AB20+Master!AC20+Master!AD20+Master!AE20+Master!AK20+Master!AQ20+Master!AW20+Master!AX20+Master!AY20+Master!AZ20+Master!BA20+Master!BB20+Master!BR20+Master!BS20+Master!BZ20+Master!DD20+Master!DE20+Master!DI20+Master!DJ20+Master!DK20+Master!DN20+Master!DR20+Master!DS20+Master!DT20+Master!DU20+Master!DV20+Master!DW20+Master!DX20+Master!DY20+Master!CT20+Master!CW20+Master!CY20</f>
        <v>1019</v>
      </c>
      <c r="E12" s="2583">
        <f>Master!N20+Master!U20+Master!AA20+Master!AS20+Master!DB20+Master!DF20+Master!DH20+Master!DO20+Master!EF20+Master!EG20+Master!EI20+Master!AU20+Master!CS20+Master!EM20+Master!CU20+Master!CV20+Master!EO20+Master!CX20+Master!EK20</f>
        <v>853</v>
      </c>
      <c r="F12" s="2584">
        <f t="shared" si="0"/>
        <v>1872</v>
      </c>
      <c r="G12" s="2584">
        <f>Master!EC20+Master!ED20+Master!EE20</f>
        <v>0</v>
      </c>
      <c r="H12" s="2585">
        <f>Master!CB20</f>
        <v>0.3</v>
      </c>
      <c r="I12" s="2584">
        <f>Master!AM20+Master!AN20</f>
        <v>110</v>
      </c>
      <c r="J12" s="2584">
        <f>Master!BX20</f>
        <v>116</v>
      </c>
      <c r="K12" s="2586">
        <f>Master!DA20</f>
        <v>488</v>
      </c>
      <c r="L12" s="2587">
        <f>C12+F12+G12+H12+I12+J12+K12</f>
        <v>8029.3</v>
      </c>
      <c r="M12" s="2593"/>
      <c r="N12" s="2875"/>
      <c r="O12" s="3353">
        <f>Master!AA20+Master!AD20+Master!AE20+Master!AF20+Master!AG20+Master!AH20+Master!AI20+Master!AJ20+Master!AK20</f>
        <v>193</v>
      </c>
      <c r="P12" s="3416">
        <f>Master!BY20</f>
        <v>44</v>
      </c>
      <c r="Q12" s="3416">
        <f>Master!BZ20</f>
        <v>48</v>
      </c>
      <c r="R12" s="3417">
        <f>Master!CB20</f>
        <v>0.3</v>
      </c>
      <c r="S12" s="119"/>
    </row>
    <row r="13" spans="1:19" ht="39.75" customHeight="1">
      <c r="A13" s="120" t="s">
        <v>485</v>
      </c>
      <c r="B13" s="2576">
        <v>0.33333333333333331</v>
      </c>
      <c r="C13" s="3411">
        <f>Master!B21+Master!C21+Master!D21+Master!E21+Master!F21+Master!G21+Master!H21 +Master!I21+Master!J21+Master!L21+Master!M21+Master!R21+Master!S21+Master!T21+Master!AF21+Master!AG21+Master!AH21+Master!AI21+Master!AJ21+Master!AL21+Master!AO21+Master!AP21+Master!AR21+Master!AT21+Master!AV21+Master!BC21+Master!BD21 +Master!BE21+Master!BF21+Master!BG21+Master!BH21+Master!BI21+Master!BJ21+Master!BK21+Master!BL21+Master!BM21+Master!BN21 +Master!BO21+Master!BP21+Master!BQ21+Master!BT21+Master!BU21+Master!BV21+Master!BW21+Master!BY21+Master!CA21+Master!CC21+Master!CD21+Master!CE21+Master!CF21+Master!CG21+Master!CH21+Master!CI21+Master!CJ21+Master!CK21+Master!CL21+Master!CM21+Master!CN21+Master!CO21+Master!CP21+Master!CQ21+Master!CR21+Master!DC21+Master!DL21+Master!DM21  +Master!DP21+Master!DQ21+Master!DZ21+Master!EA21+Master!EB21+Master!EH21+Master!EL21+Master!EN21+Master!EJ21</f>
        <v>5314</v>
      </c>
      <c r="D13" s="2970">
        <f>Master!K21+Master!O21+Master!P21+Master!Q21+Master!V21+Master!W21+Master!X21+Master!Y21+Master!Z21+Master!AB21+Master!AC21+Master!AD21+Master!AE21+Master!AK21+Master!AQ21+Master!AW21+Master!AX21+Master!AY21+Master!AZ21+Master!BA21+Master!BB21+Master!BR21+Master!BS21+Master!BZ21+Master!DD21+Master!DE21+Master!DI21+Master!DJ21+Master!DK21+Master!DN21+Master!DR21+Master!DS21+Master!DT21+Master!DU21+Master!DV21+Master!DW21+Master!DX21+Master!DY21+Master!CT21+Master!CW21+Master!CY21</f>
        <v>975</v>
      </c>
      <c r="E13" s="2970">
        <f>Master!N21+Master!U21+Master!AA21+Master!AS21+Master!DB21+Master!DF21+Master!DH21+Master!DO21+Master!EF21+Master!EG21+Master!EI21+Master!AU21+Master!CS21+Master!EM21+Master!CU21+Master!CV21+Master!EO21+Master!CX21+Master!EK21</f>
        <v>867</v>
      </c>
      <c r="F13" s="2577">
        <f t="shared" ref="F13" si="3">D13+E13</f>
        <v>1842</v>
      </c>
      <c r="G13" s="2577">
        <f>Master!EC21+Master!ED21+Master!EE21</f>
        <v>0</v>
      </c>
      <c r="H13" s="2578">
        <f>Master!CB21</f>
        <v>0</v>
      </c>
      <c r="I13" s="2577">
        <f>Master!AM21+Master!AN21</f>
        <v>110</v>
      </c>
      <c r="J13" s="2577">
        <f>Master!BX21</f>
        <v>116</v>
      </c>
      <c r="K13" s="2579">
        <f>Master!DA21</f>
        <v>488</v>
      </c>
      <c r="L13" s="2580">
        <f t="shared" si="1"/>
        <v>7870</v>
      </c>
      <c r="M13" s="2155"/>
      <c r="N13" s="2873"/>
      <c r="O13" s="3353">
        <f>Master!AA21+Master!AD21+Master!AE21+Master!AF21+Master!AG21+Master!AH21+Master!AI21+Master!AJ21+Master!AK21</f>
        <v>155</v>
      </c>
      <c r="P13" s="3416">
        <f>Master!BY21</f>
        <v>43</v>
      </c>
      <c r="Q13" s="3416">
        <f>Master!BZ21</f>
        <v>48</v>
      </c>
      <c r="R13" s="3417">
        <f>Master!CB21</f>
        <v>0</v>
      </c>
      <c r="S13" s="119"/>
    </row>
    <row r="14" spans="1:19" ht="39.75" customHeight="1">
      <c r="A14" s="120"/>
      <c r="B14" s="2576">
        <v>0.375</v>
      </c>
      <c r="C14" s="3411">
        <f>Master!B22+Master!C22+Master!D22+Master!E22+Master!F22+Master!G22+Master!H22 +Master!I22+Master!J22+Master!L22+Master!M22+Master!R22+Master!S22+Master!T22+Master!AF22+Master!AG22+Master!AH22+Master!AI22+Master!AJ22+Master!AL22+Master!AO22+Master!AP22+Master!AR22+Master!AT22+Master!AV22+Master!BC22+Master!BD22 +Master!BE22+Master!BF22+Master!BG22+Master!BH22+Master!BI22+Master!BJ22+Master!BK22+Master!BL22+Master!BM22+Master!BN22 +Master!BO22+Master!BP22+Master!BQ22+Master!BT22+Master!BU22+Master!BV22+Master!BW22+Master!BY22+Master!CA22+Master!CC22+Master!CD22+Master!CE22+Master!CF22+Master!CG22+Master!CH22+Master!CI22+Master!CJ22+Master!CK22+Master!CL22+Master!CM22+Master!CN22+Master!CO22+Master!CP22+Master!CQ22+Master!CR22+Master!DC22+Master!DL22+Master!DM22  +Master!DP22+Master!DQ22+Master!DZ22+Master!EA22+Master!EB22+Master!EH22+Master!EL22+Master!EN22+Master!EJ22</f>
        <v>5635</v>
      </c>
      <c r="D14" s="2970">
        <f>Master!K22+Master!O22+Master!P22+Master!Q22+Master!V22+Master!W22+Master!X22+Master!Y22+Master!Z22+Master!AB22+Master!AC22+Master!AD22+Master!AE22+Master!AK22+Master!AQ22+Master!AW22+Master!AX22+Master!AY22+Master!AZ22+Master!BA22+Master!BB22+Master!BR22+Master!BS22+Master!BZ22+Master!DD22+Master!DE22+Master!DI22+Master!DJ22+Master!DK22+Master!DN22+Master!DR22+Master!DS22+Master!DT22+Master!DU22+Master!DV22+Master!DW22+Master!DX22+Master!DY22+Master!CT22+Master!CW22+Master!CY22</f>
        <v>1075</v>
      </c>
      <c r="E14" s="2970">
        <f>Master!N22+Master!U22+Master!AA22+Master!AS22+Master!DB22+Master!DF22+Master!DH22+Master!DO22+Master!EF22+Master!EG22+Master!EI22+Master!AU22+Master!CS22+Master!EM22+Master!CU22+Master!CV22+Master!EO22+Master!CX22+Master!EK22</f>
        <v>906</v>
      </c>
      <c r="F14" s="2577">
        <f t="shared" ref="F14:F19" si="4">D14+E14</f>
        <v>1981</v>
      </c>
      <c r="G14" s="2577">
        <f>Master!EC22+Master!ED22+Master!EE22</f>
        <v>0</v>
      </c>
      <c r="H14" s="2578">
        <f>Master!CB22</f>
        <v>1</v>
      </c>
      <c r="I14" s="2577">
        <f>Master!AM22+Master!AN22</f>
        <v>110</v>
      </c>
      <c r="J14" s="2577">
        <f>Master!BX22</f>
        <v>104</v>
      </c>
      <c r="K14" s="2579">
        <f>Master!DA22</f>
        <v>487</v>
      </c>
      <c r="L14" s="2580">
        <f t="shared" si="1"/>
        <v>8318</v>
      </c>
      <c r="M14" s="2155"/>
      <c r="N14" s="1779"/>
      <c r="O14" s="3353">
        <f>Master!AA22+Master!AD22+Master!AE22+Master!AF22+Master!AG22+Master!AH22+Master!AI22+Master!AJ22+Master!AK22</f>
        <v>182</v>
      </c>
      <c r="P14" s="3416">
        <f>Master!BY22</f>
        <v>44</v>
      </c>
      <c r="Q14" s="3416">
        <f>Master!BZ22</f>
        <v>48</v>
      </c>
      <c r="R14" s="3417">
        <f>Master!CB22</f>
        <v>1</v>
      </c>
      <c r="S14" s="119"/>
    </row>
    <row r="15" spans="1:19" ht="39.75" customHeight="1" thickBot="1">
      <c r="A15" s="120"/>
      <c r="B15" s="2576">
        <v>0.41666666666666669</v>
      </c>
      <c r="C15" s="3411">
        <f>Master!B23+Master!C23+Master!D23+Master!E23+Master!F23+Master!G23+Master!H23 +Master!I23+Master!J23+Master!L23+Master!M23+Master!R23+Master!S23+Master!T23+Master!AF23+Master!AG23+Master!AH23+Master!AI23+Master!AJ23+Master!AL23+Master!AO23+Master!AP23+Master!AR23+Master!AT23+Master!AV23+Master!BC23+Master!BD23 +Master!BE23+Master!BF23+Master!BG23+Master!BH23+Master!BI23+Master!BJ23+Master!BK23+Master!BL23+Master!BM23+Master!BN23 +Master!BO23+Master!BP23+Master!BQ23+Master!BT23+Master!BU23+Master!BV23+Master!BW23+Master!BY23+Master!CA23+Master!CC23+Master!CD23+Master!CE23+Master!CF23+Master!CG23+Master!CH23+Master!CI23+Master!CJ23+Master!CK23+Master!CL23+Master!CM23+Master!CN23+Master!CO23+Master!CP23+Master!CQ23+Master!CR23+Master!DC23+Master!DL23+Master!DM23  +Master!DP23+Master!DQ23+Master!DZ23+Master!EA23+Master!EB23+Master!EH23+Master!EL23+Master!EN23+Master!EJ23</f>
        <v>0</v>
      </c>
      <c r="D15" s="2970">
        <f>Master!K23+Master!O23+Master!P23+Master!Q23+Master!V23+Master!W23+Master!X23+Master!Y23+Master!Z23+Master!AB23+Master!AC23+Master!AD23+Master!AE23+Master!AK23+Master!AQ23+Master!AW23+Master!AX23+Master!AY23+Master!AZ23+Master!BA23+Master!BB23+Master!BR23+Master!BS23+Master!BZ23+Master!DD23+Master!DE23+Master!DI23+Master!DJ23+Master!DK23+Master!DN23+Master!DR23+Master!DS23+Master!DT23+Master!DU23+Master!DV23+Master!DW23+Master!DX23+Master!DY23+Master!CT23+Master!CW23+Master!CY23</f>
        <v>0</v>
      </c>
      <c r="E15" s="2970">
        <f>Master!N23+Master!U23+Master!AA23+Master!AS23+Master!DB23+Master!DF23+Master!DH23+Master!DO23+Master!EF23+Master!EG23+Master!EI23+Master!AU23+Master!CS23+Master!EM23+Master!CU23+Master!CV23+Master!EO23+Master!CX23+Master!EK23</f>
        <v>0</v>
      </c>
      <c r="F15" s="2577">
        <f>D15+E15</f>
        <v>0</v>
      </c>
      <c r="G15" s="2577">
        <f>Master!EC23+Master!ED23+Master!EE23</f>
        <v>0</v>
      </c>
      <c r="H15" s="2578">
        <f>Master!CB23</f>
        <v>0</v>
      </c>
      <c r="I15" s="2577">
        <f>Master!AM23+Master!AN23</f>
        <v>0</v>
      </c>
      <c r="J15" s="2577">
        <f>Master!BX23</f>
        <v>0</v>
      </c>
      <c r="K15" s="2579">
        <f>Master!DA23</f>
        <v>0</v>
      </c>
      <c r="L15" s="2580">
        <f>C15+F15+G15+H15+I15+J15+K15</f>
        <v>0</v>
      </c>
      <c r="M15" s="2155"/>
      <c r="N15" s="1779"/>
      <c r="O15" s="3353">
        <f>Master!AA23+Master!AD23+Master!AE23+Master!AF23+Master!AG23+Master!AH23+Master!AI23+Master!AJ23+Master!AK23</f>
        <v>0</v>
      </c>
      <c r="P15" s="3416">
        <f>Master!BY23</f>
        <v>0</v>
      </c>
      <c r="Q15" s="3416">
        <f>Master!BZ23</f>
        <v>0</v>
      </c>
      <c r="R15" s="3417">
        <f>Master!CB23</f>
        <v>0</v>
      </c>
      <c r="S15" s="119"/>
    </row>
    <row r="16" spans="1:19" ht="39.75" customHeight="1">
      <c r="A16" s="120"/>
      <c r="B16" s="2576">
        <v>0.45833333333333331</v>
      </c>
      <c r="C16" s="3411">
        <f>Master!B24+Master!C24+Master!D24+Master!E24+Master!F24+Master!G24+Master!H24 +Master!I24+Master!J24+Master!L24+Master!M24+Master!R24+Master!S24+Master!T24+Master!AF24+Master!AG24+Master!AH24+Master!AI24+Master!AJ24+Master!AL24+Master!AO24+Master!AP24+Master!AR24+Master!AT24+Master!AV24+Master!BC24+Master!BD24 +Master!BE24+Master!BF24+Master!BG24+Master!BH24+Master!BI24+Master!BJ24+Master!BK24+Master!BL24+Master!BM24+Master!BN24 +Master!BO24+Master!BP24+Master!BQ24+Master!BT24+Master!BU24+Master!BV24+Master!BW24+Master!BY24+Master!CA24+Master!CC24+Master!CD24+Master!CE24+Master!CF24+Master!CG24+Master!CH24+Master!CI24+Master!CJ24+Master!CK24+Master!CL24+Master!CM24+Master!CN24+Master!CO24+Master!CP24+Master!CQ24+Master!CR24+Master!DC24+Master!DL24+Master!DM24  +Master!DP24+Master!DQ24+Master!DZ24+Master!EA24+Master!EB24+Master!EH24+Master!EL24+Master!EN24+Master!EJ24</f>
        <v>0</v>
      </c>
      <c r="D16" s="2970">
        <f>Master!K24+Master!O24+Master!P24+Master!Q24+Master!V24+Master!W24+Master!X24+Master!Y24+Master!Z24+Master!AB24+Master!AC24+Master!AD24+Master!AE24+Master!AK24+Master!AQ24+Master!AW24+Master!AX24+Master!AY24+Master!AZ24+Master!BA24+Master!BB24+Master!BR24+Master!BS24+Master!BZ24+Master!DD24+Master!DE24+Master!DI24+Master!DJ24+Master!DK24+Master!DN24+Master!DR24+Master!DS24+Master!DT24+Master!DU24+Master!DV24+Master!DW24+Master!DX24+Master!DY24+Master!CT24+Master!CW24+Master!CY24</f>
        <v>0</v>
      </c>
      <c r="E16" s="2970">
        <f>Master!N24+Master!U24+Master!AA24+Master!AS24+Master!DB24+Master!DF24+Master!DH24+Master!DO24+Master!EF24+Master!EG24+Master!EI24+Master!AU24+Master!CS24+Master!EM24+Master!CU24+Master!CV24+Master!EO24+Master!CX24+Master!EK24</f>
        <v>0</v>
      </c>
      <c r="F16" s="2577">
        <f>D16+E16</f>
        <v>0</v>
      </c>
      <c r="G16" s="2577">
        <f>Master!EC24+Master!ED24+Master!EE24</f>
        <v>0</v>
      </c>
      <c r="H16" s="2578">
        <f>Master!CB24</f>
        <v>0</v>
      </c>
      <c r="I16" s="2577">
        <f>Master!AM24+Master!AN24</f>
        <v>0</v>
      </c>
      <c r="J16" s="2577">
        <f>Master!BX24</f>
        <v>0</v>
      </c>
      <c r="K16" s="2579">
        <f>Master!DA24</f>
        <v>0</v>
      </c>
      <c r="L16" s="2580">
        <f>C16+F16+G16+H16+I16+J16+K16</f>
        <v>0</v>
      </c>
      <c r="M16" s="2155"/>
      <c r="N16" s="2336" t="s">
        <v>1138</v>
      </c>
      <c r="O16" s="3353">
        <f>Master!AA24+Master!AD24+Master!AE24+Master!AF24+Master!AG24+Master!AH24+Master!AI24+Master!AJ24+Master!AK24</f>
        <v>0</v>
      </c>
      <c r="P16" s="3416">
        <f>Master!BY24</f>
        <v>0</v>
      </c>
      <c r="Q16" s="3416">
        <f>Master!BZ24</f>
        <v>0</v>
      </c>
      <c r="R16" s="3417">
        <f>Master!CB24</f>
        <v>0</v>
      </c>
      <c r="S16" s="119"/>
    </row>
    <row r="17" spans="1:19" ht="39.75" customHeight="1" thickBot="1">
      <c r="A17" s="120"/>
      <c r="B17" s="2576">
        <v>0.5</v>
      </c>
      <c r="C17" s="3411">
        <f>Master!B25+Master!C25+Master!D25+Master!E25+Master!F25+Master!G25+Master!H25 +Master!I25+Master!J25+Master!L25+Master!M25+Master!R25+Master!S25+Master!T25+Master!AF25+Master!AG25+Master!AH25+Master!AI25+Master!AJ25+Master!AL25+Master!AO25+Master!AP25+Master!AR25+Master!AT25+Master!AV25+Master!BC25+Master!BD25 +Master!BE25+Master!BF25+Master!BG25+Master!BH25+Master!BI25+Master!BJ25+Master!BK25+Master!BL25+Master!BM25+Master!BN25 +Master!BO25+Master!BP25+Master!BQ25+Master!BT25+Master!BU25+Master!BV25+Master!BW25+Master!BY25+Master!CA25+Master!CC25+Master!CD25+Master!CE25+Master!CF25+Master!CG25+Master!CH25+Master!CI25+Master!CJ25+Master!CK25+Master!CL25+Master!CM25+Master!CN25+Master!CO25+Master!CP25+Master!CQ25+Master!CR25+Master!DC25+Master!DL25+Master!DM25  +Master!DP25+Master!DQ25+Master!DZ25+Master!EA25+Master!EB25+Master!EH25+Master!EL25+Master!EN25+Master!EJ25</f>
        <v>0</v>
      </c>
      <c r="D17" s="2970">
        <f>Master!K25+Master!O25+Master!P25+Master!Q25+Master!V25+Master!W25+Master!X25+Master!Y25+Master!Z25+Master!AB25+Master!AC25+Master!AD25+Master!AE25+Master!AK25+Master!AQ25+Master!AW25+Master!AX25+Master!AY25+Master!AZ25+Master!BA25+Master!BB25+Master!BR25+Master!BS25+Master!BZ25+Master!DD25+Master!DE25+Master!DI25+Master!DJ25+Master!DK25+Master!DN25+Master!DR25+Master!DS25+Master!DT25+Master!DU25+Master!DV25+Master!DW25+Master!DX25+Master!DY25+Master!CT25+Master!CW25+Master!CY25</f>
        <v>0</v>
      </c>
      <c r="E17" s="2970">
        <f>Master!N25+Master!U25+Master!AA25+Master!AS25+Master!DB25+Master!DF25+Master!DH25+Master!DO25+Master!EF25+Master!EG25+Master!EI25+Master!AU25+Master!CS25+Master!EM25+Master!CU25+Master!CV25+Master!EO25+Master!CX25+Master!EK25</f>
        <v>0</v>
      </c>
      <c r="F17" s="2577">
        <f>D17+E17</f>
        <v>0</v>
      </c>
      <c r="G17" s="2577">
        <f>Master!EC25+Master!ED25+Master!EE25</f>
        <v>0</v>
      </c>
      <c r="H17" s="2578">
        <f>Master!CB25</f>
        <v>0</v>
      </c>
      <c r="I17" s="2577">
        <f>Master!AM25+Master!AN25</f>
        <v>0</v>
      </c>
      <c r="J17" s="2577">
        <f>Master!BX25</f>
        <v>0</v>
      </c>
      <c r="K17" s="2579">
        <f>Master!DA25</f>
        <v>0</v>
      </c>
      <c r="L17" s="2580">
        <f>C17+F17+G17+H17+I17+J17+K17</f>
        <v>0</v>
      </c>
      <c r="M17" s="2155"/>
      <c r="N17" s="2337">
        <f>MAX(L14:L17)</f>
        <v>8318</v>
      </c>
      <c r="O17" s="3353">
        <f>Master!AA25+Master!AD25+Master!AE25+Master!AF25+Master!AG25+Master!AH25+Master!AI25+Master!AJ25+Master!AK25</f>
        <v>0</v>
      </c>
      <c r="P17" s="3416">
        <f>Master!BY25</f>
        <v>0</v>
      </c>
      <c r="Q17" s="3416">
        <f>Master!BZ25</f>
        <v>0</v>
      </c>
      <c r="R17" s="3417">
        <f>Master!CB25</f>
        <v>0</v>
      </c>
      <c r="S17" s="119"/>
    </row>
    <row r="18" spans="1:19" ht="39.75" customHeight="1">
      <c r="A18" s="364"/>
      <c r="B18" s="2576">
        <v>0.54166666666666896</v>
      </c>
      <c r="C18" s="3411">
        <f>Master!B26+Master!C26+Master!D26+Master!E26+Master!F26+Master!G26+Master!H26 +Master!I26+Master!J26+Master!L26+Master!M26+Master!R26+Master!S26+Master!T26+Master!AF26+Master!AG26+Master!AH26+Master!AI26+Master!AJ26+Master!AL26+Master!AO26+Master!AP26+Master!AR26+Master!AT26+Master!AV26+Master!BC26+Master!BD26 +Master!BE26+Master!BF26+Master!BG26+Master!BH26+Master!BI26+Master!BJ26+Master!BK26+Master!BL26+Master!BM26+Master!BN26 +Master!BO26+Master!BP26+Master!BQ26+Master!BT26+Master!BU26+Master!BV26+Master!BW26+Master!BY26+Master!CA26+Master!CC26+Master!CD26+Master!CE26+Master!CF26+Master!CG26+Master!CH26+Master!CI26+Master!CJ26+Master!CK26+Master!CL26+Master!CM26+Master!CN26+Master!CO26+Master!CP26+Master!CQ26+Master!CR26+Master!DC26+Master!DL26+Master!DM26  +Master!DP26+Master!DQ26+Master!DZ26+Master!EA26+Master!EB26+Master!EH26+Master!EL26+Master!EN26+Master!EJ26</f>
        <v>0</v>
      </c>
      <c r="D18" s="2970">
        <f>Master!K26+Master!O26+Master!P26+Master!Q26+Master!V26+Master!W26+Master!X26+Master!Y26+Master!Z26+Master!AB26+Master!AC26+Master!AD26+Master!AE26+Master!AK26+Master!AQ26+Master!AW26+Master!AX26+Master!AY26+Master!AZ26+Master!BA26+Master!BB26+Master!BR26+Master!BS26+Master!BZ26+Master!DD26+Master!DE26+Master!DI26+Master!DJ26+Master!DK26+Master!DN26+Master!DR26+Master!DS26+Master!DT26+Master!DU26+Master!DV26+Master!DW26+Master!DX26+Master!DY26+Master!CT26+Master!CW26+Master!CY26</f>
        <v>0</v>
      </c>
      <c r="E18" s="2970">
        <f>Master!N26+Master!U26+Master!AA26+Master!AS26+Master!DB26+Master!DF26+Master!DH26+Master!DO26+Master!EF26+Master!EG26+Master!EI26+Master!AU26+Master!CS26+Master!EM26+Master!CU26+Master!CV26+Master!EO26+Master!CX26+Master!EK26</f>
        <v>0</v>
      </c>
      <c r="F18" s="2577">
        <f>D18+E18</f>
        <v>0</v>
      </c>
      <c r="G18" s="2577">
        <f>Master!EC26+Master!ED26+Master!EE26</f>
        <v>0</v>
      </c>
      <c r="H18" s="2578">
        <f>Master!CB26</f>
        <v>0</v>
      </c>
      <c r="I18" s="2577">
        <f>Master!AM26+Master!AN26</f>
        <v>0</v>
      </c>
      <c r="J18" s="2577">
        <f>Master!BX26</f>
        <v>0</v>
      </c>
      <c r="K18" s="2579">
        <f>Master!DA26</f>
        <v>0</v>
      </c>
      <c r="L18" s="2580">
        <f t="shared" si="1"/>
        <v>0</v>
      </c>
      <c r="M18" s="2155"/>
      <c r="N18" s="1779"/>
      <c r="O18" s="3353">
        <f>Master!AA26+Master!AD26+Master!AE26+Master!AF26+Master!AG26+Master!AH26+Master!AI26+Master!AJ26+Master!AK26</f>
        <v>0</v>
      </c>
      <c r="P18" s="3416">
        <f>Master!BY26</f>
        <v>0</v>
      </c>
      <c r="Q18" s="3416">
        <f>Master!BZ26</f>
        <v>0</v>
      </c>
      <c r="R18" s="3417">
        <f>Master!CB26</f>
        <v>0</v>
      </c>
      <c r="S18" s="119"/>
    </row>
    <row r="19" spans="1:19" ht="39.75" customHeight="1">
      <c r="A19" s="120"/>
      <c r="B19" s="2971">
        <v>0.58333333333333337</v>
      </c>
      <c r="C19" s="3412">
        <f>Master!B27+Master!C27+Master!D27+Master!E27+Master!F27+Master!G27+Master!H27 +Master!I27+Master!J27+Master!L27+Master!M27+Master!R27+Master!S27+Master!T27+Master!AF27+Master!AG27+Master!AH27+Master!AI27+Master!AJ27+Master!AL27+Master!AO27+Master!AP27+Master!AR27+Master!AT27+Master!AV27+Master!BC27+Master!BD27 +Master!BE27+Master!BF27+Master!BG27+Master!BH27+Master!BI27+Master!BJ27+Master!BK27+Master!BL27+Master!BM27+Master!BN27 +Master!BO27+Master!BP27+Master!BQ27+Master!BT27+Master!BU27+Master!BV27+Master!BW27+Master!BY27+Master!CA27+Master!CC27+Master!CD27+Master!CE27+Master!CF27+Master!CG27+Master!CH27+Master!CI27+Master!CJ27+Master!CK27+Master!CL27+Master!CM27+Master!CN27+Master!CO27+Master!CP27+Master!CQ27+Master!CR27+Master!DC27+Master!DL27+Master!DM27  +Master!DP27+Master!DQ27+Master!DZ27+Master!EA27+Master!EB27+Master!EH27+Master!EL27+Master!EN27+Master!EJ27</f>
        <v>0</v>
      </c>
      <c r="D19" s="2972">
        <f>Master!K27+Master!O27+Master!P27+Master!Q27+Master!V27+Master!W27+Master!X27+Master!Y27+Master!Z27+Master!AB27+Master!AC27+Master!AD27+Master!AE27+Master!AK27+Master!AQ27+Master!AW27+Master!AX27+Master!AY27+Master!AZ27+Master!BA27+Master!BB27+Master!BR27+Master!BS27+Master!BZ27+Master!DD27+Master!DE27+Master!DI27+Master!DJ27+Master!DK27+Master!DN27+Master!DR27+Master!DS27+Master!DT27+Master!DU27+Master!DV27+Master!DW27+Master!DX27+Master!DY27+Master!CT27+Master!CW27+Master!CY27</f>
        <v>0</v>
      </c>
      <c r="E19" s="2972">
        <f>Master!N27+Master!U27+Master!AA27+Master!AS27+Master!DB27+Master!DF27+Master!DH27+Master!DO27+Master!EF27+Master!EG27+Master!EI27+Master!AU27+Master!CS27+Master!EM27+Master!CU27+Master!CV27+Master!EO27+Master!CX27+Master!EK27</f>
        <v>0</v>
      </c>
      <c r="F19" s="2595">
        <f t="shared" si="4"/>
        <v>0</v>
      </c>
      <c r="G19" s="2595">
        <f>Master!EC27+Master!ED27+Master!EE27</f>
        <v>0</v>
      </c>
      <c r="H19" s="2596">
        <f>Master!CB27</f>
        <v>0</v>
      </c>
      <c r="I19" s="2595">
        <f>Master!AM27+Master!AN27</f>
        <v>0</v>
      </c>
      <c r="J19" s="2595">
        <f>Master!BX27</f>
        <v>0</v>
      </c>
      <c r="K19" s="2597">
        <f>Master!DA27</f>
        <v>0</v>
      </c>
      <c r="L19" s="2598">
        <f t="shared" si="1"/>
        <v>0</v>
      </c>
      <c r="M19" s="2599"/>
      <c r="N19" s="1779"/>
      <c r="O19" s="3353">
        <f>Master!AA27+Master!AD27+Master!AE27+Master!AF27+Master!AG27+Master!AH27+Master!AI27+Master!AJ27+Master!AK27</f>
        <v>0</v>
      </c>
      <c r="P19" s="3416">
        <f>Master!BY27</f>
        <v>0</v>
      </c>
      <c r="Q19" s="3416">
        <f>Master!BZ27</f>
        <v>0</v>
      </c>
      <c r="R19" s="3417">
        <f>Master!CB27</f>
        <v>0</v>
      </c>
      <c r="S19" s="119"/>
    </row>
    <row r="20" spans="1:19" ht="39.75" customHeight="1">
      <c r="A20" s="120"/>
      <c r="B20" s="2971">
        <v>0.625000000000003</v>
      </c>
      <c r="C20" s="3412">
        <f>Master!B28+Master!C28+Master!D28+Master!E28+Master!F28+Master!G28+Master!H28 +Master!I28+Master!J28+Master!L28+Master!M28+Master!R28+Master!S28+Master!T28+Master!AF28+Master!AG28+Master!AH28+Master!AI28+Master!AJ28+Master!AL28+Master!AO28+Master!AP28+Master!AR28+Master!AT28+Master!AV28+Master!BC28+Master!BD28 +Master!BE28+Master!BF28+Master!BG28+Master!BH28+Master!BI28+Master!BJ28+Master!BK28+Master!BL28+Master!BM28+Master!BN28 +Master!BO28+Master!BP28+Master!BQ28+Master!BT28+Master!BU28+Master!BV28+Master!BW28+Master!BY28+Master!CA28+Master!CC28+Master!CD28+Master!CE28+Master!CF28+Master!CG28+Master!CH28+Master!CI28+Master!CJ28+Master!CK28+Master!CL28+Master!CM28+Master!CN28+Master!CO28+Master!CP28+Master!CQ28+Master!CR28+Master!DC28+Master!DL28+Master!DM28  +Master!DP28+Master!DQ28+Master!DZ28+Master!EA28+Master!EB28+Master!EH28+Master!EL28+Master!EN28+Master!EJ28</f>
        <v>0</v>
      </c>
      <c r="D20" s="2972">
        <f>Master!K28+Master!O28+Master!P28+Master!Q28+Master!V28+Master!W28+Master!X28+Master!Y28+Master!Z28+Master!AB28+Master!AC28+Master!AD28+Master!AE28+Master!AK28+Master!AQ28+Master!AW28+Master!AX28+Master!AY28+Master!AZ28+Master!BA28+Master!BB28+Master!BR28+Master!BS28+Master!BZ28+Master!DD28+Master!DE28+Master!DI28+Master!DJ28+Master!DK28+Master!DN28+Master!DR28+Master!DS28+Master!DT28+Master!DU28+Master!DV28+Master!DW28+Master!DX28+Master!DY28+Master!CT28+Master!CW28+Master!CY28</f>
        <v>0</v>
      </c>
      <c r="E20" s="2972">
        <f>Master!N28+Master!U28+Master!AA28+Master!AS28+Master!DB28+Master!DF28+Master!DH28+Master!DO28+Master!EF28+Master!EG28+Master!EI28+Master!AU28+Master!CS28+Master!EM28+Master!CU28+Master!CV28+Master!EO28+Master!CX28+Master!EK28</f>
        <v>0</v>
      </c>
      <c r="F20" s="2595">
        <f t="shared" ref="F20:F31" si="5">D20+E20</f>
        <v>0</v>
      </c>
      <c r="G20" s="2595">
        <f>Master!EC28+Master!ED28+Master!EE28</f>
        <v>0</v>
      </c>
      <c r="H20" s="2596">
        <f>Master!CB28</f>
        <v>0</v>
      </c>
      <c r="I20" s="2595">
        <f>Master!AM28+Master!AN28</f>
        <v>0</v>
      </c>
      <c r="J20" s="2595">
        <f>Master!BX28</f>
        <v>0</v>
      </c>
      <c r="K20" s="2597">
        <f>Master!DA28</f>
        <v>0</v>
      </c>
      <c r="L20" s="2598">
        <f t="shared" ref="L20:L24" si="6">C20+F20+G20+H20+I20+J20+K20</f>
        <v>0</v>
      </c>
      <c r="M20" s="2599"/>
      <c r="N20" s="1779"/>
      <c r="O20" s="3353">
        <f>Master!AA28+Master!AD28+Master!AE28+Master!AF28+Master!AG28+Master!AH28+Master!AI28+Master!AJ28+Master!AK28</f>
        <v>0</v>
      </c>
      <c r="P20" s="3416">
        <f>Master!BY28</f>
        <v>0</v>
      </c>
      <c r="Q20" s="3416">
        <f>Master!BZ28</f>
        <v>0</v>
      </c>
      <c r="R20" s="3417">
        <f>Master!CB28</f>
        <v>0</v>
      </c>
      <c r="S20" s="119"/>
    </row>
    <row r="21" spans="1:19" ht="39.75" customHeight="1">
      <c r="A21" s="120"/>
      <c r="B21" s="2971">
        <v>0.66666666666666996</v>
      </c>
      <c r="C21" s="3412">
        <f>Master!B29+Master!C29+Master!D29+Master!E29+Master!F29+Master!G29+Master!H29 +Master!I29+Master!J29+Master!L29+Master!M29+Master!R29+Master!S29+Master!T29+Master!AF29+Master!AG29+Master!AH29+Master!AI29+Master!AJ29+Master!AL29+Master!AO29+Master!AP29+Master!AR29+Master!AT29+Master!AV29+Master!BC29+Master!BD29 +Master!BE29+Master!BF29+Master!BG29+Master!BH29+Master!BI29+Master!BJ29+Master!BK29+Master!BL29+Master!BM29+Master!BN29 +Master!BO29+Master!BP29+Master!BQ29+Master!BT29+Master!BU29+Master!BV29+Master!BW29+Master!BY29+Master!CA29+Master!CC29+Master!CD29+Master!CE29+Master!CF29+Master!CG29+Master!CH29+Master!CI29+Master!CJ29+Master!CK29+Master!CL29+Master!CM29+Master!CN29+Master!CO29+Master!CP29+Master!CQ29+Master!CR29+Master!DC29+Master!DL29+Master!DM29  +Master!DP29+Master!DQ29+Master!DZ29+Master!EA29+Master!EB29+Master!EH29+Master!EL29+Master!EN29+Master!EJ29</f>
        <v>0</v>
      </c>
      <c r="D21" s="2972">
        <f>Master!K29+Master!O29+Master!P29+Master!Q29+Master!V29+Master!W29+Master!X29+Master!Y29+Master!Z29+Master!AB29+Master!AC29+Master!AD29+Master!AE29+Master!AK29+Master!AQ29+Master!AW29+Master!AX29+Master!AY29+Master!AZ29+Master!BA29+Master!BB29+Master!BR29+Master!BS29+Master!BZ29+Master!DD29+Master!DE29+Master!DI29+Master!DJ29+Master!DK29+Master!DN29+Master!DR29+Master!DS29+Master!DT29+Master!DU29+Master!DV29+Master!DW29+Master!DX29+Master!DY29+Master!CT29+Master!CW29+Master!CY29</f>
        <v>0</v>
      </c>
      <c r="E21" s="2972">
        <f>Master!N29+Master!U29+Master!AA29+Master!AS29+Master!DB29+Master!DF29+Master!DH29+Master!DO29+Master!EF29+Master!EG29+Master!EI29+Master!AU29+Master!CS29+Master!EM29+Master!CU29+Master!CV29+Master!EO29+Master!CX29+Master!EK29</f>
        <v>0</v>
      </c>
      <c r="F21" s="2595">
        <f>D21+E21</f>
        <v>0</v>
      </c>
      <c r="G21" s="2595">
        <f>Master!EC29+Master!ED29+Master!EE29</f>
        <v>0</v>
      </c>
      <c r="H21" s="2596">
        <f>Master!CB29</f>
        <v>0</v>
      </c>
      <c r="I21" s="2595">
        <f>Master!AM29+Master!AN29</f>
        <v>0</v>
      </c>
      <c r="J21" s="2595">
        <f>Master!BX29</f>
        <v>0</v>
      </c>
      <c r="K21" s="2597">
        <f>Master!DA29</f>
        <v>0</v>
      </c>
      <c r="L21" s="2598">
        <f t="shared" si="6"/>
        <v>0</v>
      </c>
      <c r="M21" s="2599"/>
      <c r="N21" s="1779"/>
      <c r="O21" s="3353">
        <f>Master!AA29+Master!AD29+Master!AE29+Master!AF29+Master!AG29+Master!AH29+Master!AI29+Master!AJ29+Master!AK29</f>
        <v>0</v>
      </c>
      <c r="P21" s="3416">
        <f>Master!BY29</f>
        <v>0</v>
      </c>
      <c r="Q21" s="3416">
        <f>Master!BZ29</f>
        <v>0</v>
      </c>
      <c r="R21" s="3417">
        <f>Master!CB29</f>
        <v>0</v>
      </c>
      <c r="S21" s="119"/>
    </row>
    <row r="22" spans="1:19" ht="39.75" customHeight="1">
      <c r="A22" s="120"/>
      <c r="B22" s="2971">
        <v>0.70833333333333337</v>
      </c>
      <c r="C22" s="3412">
        <f>Master!B30+Master!C30+Master!D30+Master!E30+Master!F30+Master!G30+Master!H30 +Master!I30+Master!J30+Master!L30+Master!M30+Master!R30+Master!S30+Master!T30+Master!AF30+Master!AG30+Master!AH30+Master!AI30+Master!AJ30+Master!AL30+Master!AO30+Master!AP30+Master!AR30+Master!AT30+Master!AV30+Master!BC30+Master!BD30 +Master!BE30+Master!BF30+Master!BG30+Master!BH30+Master!BI30+Master!BJ30+Master!BK30+Master!BL30+Master!BM30+Master!BN30 +Master!BO30+Master!BP30+Master!BQ30+Master!BT30+Master!BU30+Master!BV30+Master!BW30+Master!BY30+Master!CA30+Master!CC30+Master!CD30+Master!CE30+Master!CF30+Master!CG30+Master!CH30+Master!CI30+Master!CJ30+Master!CK30+Master!CL30+Master!CM30+Master!CN30+Master!CO30+Master!CP30+Master!CQ30+Master!CR30+Master!DC30+Master!DL30+Master!DM30  +Master!DP30+Master!DQ30+Master!DZ30+Master!EA30+Master!EB30+Master!EH30+Master!EL30+Master!EN30+Master!EJ30</f>
        <v>0</v>
      </c>
      <c r="D22" s="2972">
        <f>Master!K30+Master!O30+Master!P30+Master!Q30+Master!V30+Master!W30+Master!X30+Master!Y30+Master!Z30+Master!AB30+Master!AC30+Master!AD30+Master!AE30+Master!AK30+Master!AQ30+Master!AW30+Master!AX30+Master!AY30+Master!AZ30+Master!BA30+Master!BB30+Master!BR30+Master!BS30+Master!BZ30+Master!DD30+Master!DE30+Master!DI30+Master!DJ30+Master!DK30+Master!DN30+Master!DR30+Master!DS30+Master!DT30+Master!DU30+Master!DV30+Master!DW30+Master!DX30+Master!DY30+Master!CT30+Master!CW30+Master!CY30</f>
        <v>0</v>
      </c>
      <c r="E22" s="2972">
        <f>Master!N30+Master!U30+Master!AA30+Master!AS30+Master!DB30+Master!DF30+Master!DH30+Master!DO30+Master!EF30+Master!EG30+Master!EI30+Master!AU30+Master!CS30+Master!EM30+Master!CU30+Master!CV30+Master!EO30+Master!CX30+Master!EK30</f>
        <v>0</v>
      </c>
      <c r="F22" s="2595">
        <f t="shared" si="5"/>
        <v>0</v>
      </c>
      <c r="G22" s="2595">
        <f>Master!EC30+Master!ED30+Master!EE30</f>
        <v>0</v>
      </c>
      <c r="H22" s="2596">
        <f>Master!CB30</f>
        <v>0</v>
      </c>
      <c r="I22" s="2595">
        <f>Master!AM30+Master!AN30</f>
        <v>0</v>
      </c>
      <c r="J22" s="2595">
        <f>Master!BX30</f>
        <v>0</v>
      </c>
      <c r="K22" s="2597">
        <f>Master!DA30</f>
        <v>0</v>
      </c>
      <c r="L22" s="2598">
        <f t="shared" si="6"/>
        <v>0</v>
      </c>
      <c r="M22" s="2599"/>
      <c r="N22" s="1779"/>
      <c r="O22" s="3353">
        <f>Master!AA30+Master!AD30+Master!AE30+Master!AF30+Master!AG30+Master!AH30+Master!AI30+Master!AJ30+Master!AK30</f>
        <v>0</v>
      </c>
      <c r="P22" s="3416">
        <f>Master!BY30</f>
        <v>0</v>
      </c>
      <c r="Q22" s="3416">
        <f>Master!BZ30</f>
        <v>0</v>
      </c>
      <c r="R22" s="3417">
        <f>Master!CB30</f>
        <v>0</v>
      </c>
      <c r="S22" s="119"/>
    </row>
    <row r="23" spans="1:19" ht="39.75" customHeight="1">
      <c r="A23" s="120"/>
      <c r="B23" s="2971">
        <v>0.75</v>
      </c>
      <c r="C23" s="3412">
        <f>Master!B31+Master!C31+Master!D31+Master!E31+Master!F31+Master!G31+Master!H31 +Master!I31+Master!J31+Master!L31+Master!M31+Master!R31+Master!S31+Master!T31+Master!AF31+Master!AG31+Master!AH31+Master!AI31+Master!AJ31+Master!AL31+Master!AO31+Master!AP31+Master!AR31+Master!AT31+Master!AV31+Master!BC31+Master!BD31 +Master!BE31+Master!BF31+Master!BG31+Master!BH31+Master!BI31+Master!BJ31+Master!BK31+Master!BL31+Master!BM31+Master!BN31 +Master!BO31+Master!BP31+Master!BQ31+Master!BT31+Master!BU31+Master!BV31+Master!BW31+Master!BY31+Master!CA31+Master!CC31+Master!CD31+Master!CE31+Master!CF31+Master!CG31+Master!CH31+Master!CI31+Master!CJ31+Master!CK31+Master!CL31+Master!CM31+Master!CN31+Master!CO31+Master!CP31+Master!CQ31+Master!CR31+Master!DC31+Master!DL31+Master!DM31  +Master!DP31+Master!DQ31+Master!DZ31+Master!EA31+Master!EB31+Master!EH31+Master!EL31+Master!EN31+Master!EJ31</f>
        <v>0</v>
      </c>
      <c r="D23" s="2972">
        <f>Master!K31+Master!O31+Master!P31+Master!Q31+Master!V31+Master!W31+Master!X31+Master!Y31+Master!Z31+Master!AB31+Master!AC31+Master!AD31+Master!AE31+Master!AK31+Master!AQ31+Master!AW31+Master!AX31+Master!AY31+Master!AZ31+Master!BA31+Master!BB31+Master!BR31+Master!BS31+Master!BZ31+Master!DD31+Master!DE31+Master!DI31+Master!DJ31+Master!DK31+Master!DN31+Master!DR31+Master!DS31+Master!DT31+Master!DU31+Master!DV31+Master!DW31+Master!DX31+Master!DY31+Master!CT31+Master!CW31+Master!CY31</f>
        <v>0</v>
      </c>
      <c r="E23" s="2972">
        <f>Master!N31+Master!U31+Master!AA31+Master!AS31+Master!DB31+Master!DF31+Master!DH31+Master!DO31+Master!EF31+Master!EG31+Master!EI31+Master!AU31+Master!CS31+Master!EM31+Master!CU31+Master!CV31+Master!EO31+Master!CX31+Master!EK31</f>
        <v>0</v>
      </c>
      <c r="F23" s="2595">
        <f t="shared" si="5"/>
        <v>0</v>
      </c>
      <c r="G23" s="2595">
        <f>Master!EC31+Master!ED31+Master!EE31</f>
        <v>0</v>
      </c>
      <c r="H23" s="2596">
        <f>Master!CB31</f>
        <v>0</v>
      </c>
      <c r="I23" s="2595">
        <f>Master!AM31+Master!AN31</f>
        <v>0</v>
      </c>
      <c r="J23" s="2595">
        <f>Master!BX31</f>
        <v>0</v>
      </c>
      <c r="K23" s="2597">
        <f>Master!DA31</f>
        <v>0</v>
      </c>
      <c r="L23" s="2598">
        <f t="shared" si="6"/>
        <v>0</v>
      </c>
      <c r="M23" s="2599"/>
      <c r="N23" s="1779"/>
      <c r="O23" s="3353">
        <f>Master!AA31+Master!AD31+Master!AE31+Master!AF31+Master!AG31+Master!AH31+Master!AI31+Master!AJ31+Master!AK31</f>
        <v>0</v>
      </c>
      <c r="P23" s="3416">
        <f>Master!BY31</f>
        <v>0</v>
      </c>
      <c r="Q23" s="3416">
        <f>Master!BZ31</f>
        <v>0</v>
      </c>
      <c r="R23" s="3417">
        <f>Master!CB31</f>
        <v>0</v>
      </c>
      <c r="S23" s="119"/>
    </row>
    <row r="24" spans="1:19" ht="39.75" hidden="1" customHeight="1">
      <c r="A24" s="120"/>
      <c r="B24" s="2971">
        <v>0.77083333333333337</v>
      </c>
      <c r="C24" s="3412">
        <f>Master!B32+Master!C32+Master!D32+Master!E32+Master!F32+Master!G32+Master!H32 +Master!I32+Master!J32+Master!L32+Master!M32+Master!R32+Master!S32+Master!T32+Master!AF32+Master!AG32+Master!AH32+Master!AI32+Master!AJ32+Master!AL32+Master!AO32+Master!AP32+Master!AR32+Master!AT32+Master!AV32+Master!BC32+Master!BD32 +Master!BE32+Master!BF32+Master!BG32+Master!BH32+Master!BI32+Master!BJ32+Master!BK32+Master!BL32+Master!BM32+Master!BN32 +Master!BO32+Master!BP32+Master!BQ32+Master!BT32+Master!BU32+Master!BV32+Master!BW32+Master!BY32+Master!CA32+Master!CC32+Master!CD32+Master!CE32+Master!CF32+Master!CG32+Master!CH32+Master!CI32+Master!CJ32+Master!CK32+Master!CL32+Master!CM32+Master!CN32+Master!CO32+Master!CP32+Master!CQ32+Master!CR32+Master!DC32+Master!DL32+Master!DM32  +Master!DP32+Master!DQ32+Master!DZ32+Master!EA32+Master!EB32+Master!EH32+Master!EL32+Master!EN32+Master!EJ32</f>
        <v>0</v>
      </c>
      <c r="D24" s="2972">
        <f>Master!K32+Master!O32+Master!P32+Master!Q32+Master!V32+Master!W32+Master!X32+Master!Y32+Master!Z32+Master!AB32+Master!AC32+Master!AD32+Master!AE32+Master!AK32+Master!AQ32+Master!AW32+Master!AX32+Master!AY32+Master!AZ32+Master!BA32+Master!BB32+Master!BR32+Master!BS32+Master!BZ32+Master!DD32+Master!DE32+Master!DI32+Master!DJ32+Master!DK32+Master!DN32+Master!DR32+Master!DS32+Master!DT32+Master!DU32+Master!DV32+Master!DW32+Master!DX32+Master!DY32+Master!CT32+Master!CW32+Master!CY32</f>
        <v>0</v>
      </c>
      <c r="E24" s="2972">
        <f>Master!N32+Master!U32+Master!AA32+Master!AS32+Master!DB32+Master!DF32+Master!DH32+Master!DO32+Master!EF32+Master!EG32+Master!EI32+Master!AU32+Master!CS32+Master!EM32+Master!CU32+Master!CV32+Master!EO32+Master!CX32+Master!EK32</f>
        <v>0</v>
      </c>
      <c r="F24" s="2595">
        <f t="shared" si="5"/>
        <v>0</v>
      </c>
      <c r="G24" s="2595">
        <f>Master!EC32+Master!ED32+Master!EE32</f>
        <v>0</v>
      </c>
      <c r="H24" s="2596">
        <f>Master!CB32</f>
        <v>0</v>
      </c>
      <c r="I24" s="2595">
        <f>Master!AM32+Master!AN32</f>
        <v>0</v>
      </c>
      <c r="J24" s="2595">
        <f>Master!BX32</f>
        <v>0</v>
      </c>
      <c r="K24" s="2597">
        <f>Master!DA32</f>
        <v>0</v>
      </c>
      <c r="L24" s="2598">
        <f t="shared" si="6"/>
        <v>0</v>
      </c>
      <c r="M24" s="2599"/>
      <c r="N24" s="1779"/>
      <c r="O24" s="3353">
        <f>Master!AA32+Master!AD32+Master!AE32+Master!AF32+Master!AG32+Master!AH32+Master!AI32+Master!AJ32+Master!AK32</f>
        <v>0</v>
      </c>
      <c r="P24" s="3416">
        <f>Master!BY32</f>
        <v>0</v>
      </c>
      <c r="Q24" s="3416">
        <f>Master!BZ33</f>
        <v>0</v>
      </c>
      <c r="R24" s="3417">
        <f>Master!CB33</f>
        <v>0</v>
      </c>
      <c r="S24" s="119"/>
    </row>
    <row r="25" spans="1:19" ht="39.75" customHeight="1">
      <c r="A25" s="120"/>
      <c r="B25" s="2971">
        <v>0.79166666666666663</v>
      </c>
      <c r="C25" s="3412">
        <f>Master!B33+Master!C33+Master!D33+Master!E33+Master!F33+Master!G33+Master!H33 +Master!I33+Master!J33+Master!L33+Master!M33+Master!R33+Master!S33+Master!T33+Master!AF33+Master!AG33+Master!AH33+Master!AI33+Master!AJ33+Master!AL33+Master!AO33+Master!AP33+Master!AR33+Master!AT33+Master!AV33+Master!BC33+Master!BD33 +Master!BE33+Master!BF33+Master!BG33+Master!BH33+Master!BI33+Master!BJ33+Master!BK33+Master!BL33+Master!BM33+Master!BN33 +Master!BO33+Master!BP33+Master!BQ33+Master!BT33+Master!BU33+Master!BV33+Master!BW33+Master!BY33+Master!CA33+Master!CC33+Master!CD33+Master!CE33+Master!CF33+Master!CG33+Master!CH33+Master!CI33+Master!CJ33+Master!CK33+Master!CL33+Master!CM33+Master!CN33+Master!CO33+Master!CP33+Master!CQ33+Master!CR33+Master!DC33+Master!DL33+Master!DM33  +Master!DP33+Master!DQ33+Master!DZ33+Master!EA33+Master!EB33+Master!EH33+Master!EL33+Master!EN33+Master!EJ33</f>
        <v>0</v>
      </c>
      <c r="D25" s="2972">
        <f>Master!K33+Master!O33+Master!P33+Master!Q33+Master!V33+Master!W33+Master!X33+Master!Y33+Master!Z33+Master!AB33+Master!AC33+Master!AD33+Master!AE33+Master!AK33+Master!AQ33+Master!AW33+Master!AX33+Master!AY33+Master!AZ33+Master!BA33+Master!BB33+Master!BR33+Master!BS33+Master!BZ33+Master!DD33+Master!DE33+Master!DI33+Master!DJ33+Master!DK33+Master!DN33+Master!DR33+Master!DS33+Master!DT33+Master!DU33+Master!DV33+Master!DW33+Master!DX33+Master!DY33+Master!CT33+Master!CW33+Master!CY33</f>
        <v>0</v>
      </c>
      <c r="E25" s="2972">
        <f>Master!N33+Master!U33+Master!AA33+Master!AS33+Master!DB33+Master!DF33+Master!DH33+Master!DO33+Master!EF33+Master!EG33+Master!EI33+Master!AU33+Master!CS33+Master!EM33+Master!CU33+Master!CV33+Master!EO33+Master!CX33+Master!EK33</f>
        <v>0</v>
      </c>
      <c r="F25" s="2595">
        <f t="shared" si="5"/>
        <v>0</v>
      </c>
      <c r="G25" s="2595">
        <f>Master!EC33+Master!ED33+Master!EE33</f>
        <v>0</v>
      </c>
      <c r="H25" s="2596">
        <f>Master!CB33</f>
        <v>0</v>
      </c>
      <c r="I25" s="2595">
        <f>Master!AM33+Master!AN33</f>
        <v>0</v>
      </c>
      <c r="J25" s="2595">
        <f>Master!BX33</f>
        <v>0</v>
      </c>
      <c r="K25" s="2597">
        <f>Master!DA33</f>
        <v>0</v>
      </c>
      <c r="L25" s="2598">
        <f>C25+F25+G25+H25+I25+J25+K25</f>
        <v>0</v>
      </c>
      <c r="M25" s="2599"/>
      <c r="N25" s="1779"/>
      <c r="O25" s="3353">
        <f>Master!AA33+Master!AD33+Master!AE33+Master!AF33+Master!AG33+Master!AH33+Master!AI33+Master!AJ33+Master!AK33</f>
        <v>0</v>
      </c>
      <c r="P25" s="3416">
        <f>Master!BY33</f>
        <v>0</v>
      </c>
      <c r="Q25" s="3416">
        <f>Master!BZ33</f>
        <v>0</v>
      </c>
      <c r="R25" s="3417">
        <f>Master!CB33</f>
        <v>0</v>
      </c>
      <c r="S25" s="119"/>
    </row>
    <row r="26" spans="1:19" ht="39.75" customHeight="1" thickBot="1">
      <c r="A26" s="120"/>
      <c r="B26" s="2971">
        <v>0.8125</v>
      </c>
      <c r="C26" s="3412">
        <f>Master!B34+Master!C34+Master!D34+Master!E34+Master!F34+Master!G34+Master!H34 +Master!I34+Master!J34+Master!L34+Master!M34+Master!R34+Master!S34+Master!T34+Master!AF34+Master!AG34+Master!AH34+Master!AI34+Master!AJ34+Master!AL34+Master!AO34+Master!AP34+Master!AR34+Master!AT34+Master!AV34+Master!BC34+Master!BD34 +Master!BE34+Master!BF34+Master!BG34+Master!BH34+Master!BI34+Master!BJ34+Master!BK34+Master!BL34+Master!BM34+Master!BN34 +Master!BO34+Master!BP34+Master!BQ34+Master!BT34+Master!BU34+Master!BV34+Master!BW34+Master!BY34+Master!CA34+Master!CC34+Master!CD34+Master!CE34+Master!CF34+Master!CG34+Master!CH34+Master!CI34+Master!CJ34+Master!CK34+Master!CL34+Master!CM34+Master!CN34+Master!CO34+Master!CP34+Master!CQ34+Master!CR34+Master!DC34+Master!DL34+Master!DM34  +Master!DP34+Master!DQ34+Master!DZ34+Master!EA34+Master!EB34+Master!EH34+Master!EL34+Master!EN34+Master!EJ34</f>
        <v>0</v>
      </c>
      <c r="D26" s="2972">
        <f>Master!K34+Master!O34+Master!P34+Master!Q34+Master!V34+Master!W34+Master!X34+Master!Y34+Master!Z34+Master!AB34+Master!AC34+Master!AD34+Master!AE34+Master!AK34+Master!AQ34+Master!AW34+Master!AX34+Master!AY34+Master!AZ34+Master!BA34+Master!BB34+Master!BR34+Master!BS34+Master!BZ34+Master!DD34+Master!DE34+Master!DI34+Master!DJ34+Master!DK34+Master!DN34+Master!DR34+Master!DS34+Master!DT34+Master!DU34+Master!DV34+Master!DW34+Master!DX34+Master!DY34+Master!CT34+Master!CW34+Master!CY34</f>
        <v>0</v>
      </c>
      <c r="E26" s="2972">
        <f>Master!N34+Master!U34+Master!AA34+Master!AS34+Master!DB34+Master!DF34+Master!DH34+Master!DO34+Master!EF34+Master!EG34+Master!EI34+Master!AU34+Master!CS34+Master!EM34+Master!CU34+Master!CV34+Master!EO34+Master!CX34+Master!EK34</f>
        <v>0</v>
      </c>
      <c r="F26" s="2595">
        <f>D26+E26</f>
        <v>0</v>
      </c>
      <c r="G26" s="2595">
        <f>Master!EC34+Master!ED34+Master!EE34</f>
        <v>0</v>
      </c>
      <c r="H26" s="2596">
        <f>Master!CB34</f>
        <v>0</v>
      </c>
      <c r="I26" s="2595">
        <f>Master!AM34+Master!AN34</f>
        <v>0</v>
      </c>
      <c r="J26" s="2595">
        <f>Master!BX34</f>
        <v>0</v>
      </c>
      <c r="K26" s="2597">
        <f>Master!DA34</f>
        <v>0</v>
      </c>
      <c r="L26" s="2598">
        <f>C26+F26+G26+H26+I26+J26+K26</f>
        <v>0</v>
      </c>
      <c r="M26" s="2599"/>
      <c r="O26" s="3353">
        <f>Master!AA34+Master!AD34+Master!AE34+Master!AF34+Master!AG34+Master!AH34+Master!AI34+Master!AJ34+Master!AK34</f>
        <v>0</v>
      </c>
      <c r="P26" s="3416">
        <f>Master!BY34</f>
        <v>0</v>
      </c>
      <c r="Q26" s="3416">
        <f>Master!BZ34</f>
        <v>0</v>
      </c>
      <c r="R26" s="3417">
        <f>Master!CB34</f>
        <v>0</v>
      </c>
      <c r="S26" s="119"/>
    </row>
    <row r="27" spans="1:19" ht="39.75" customHeight="1">
      <c r="A27" s="120"/>
      <c r="B27" s="2971">
        <v>0.83333333333333337</v>
      </c>
      <c r="C27" s="3412">
        <f>Master!B35+Master!C35+Master!D35+Master!E35+Master!F35+Master!G35+Master!H35 +Master!I35+Master!J35+Master!L35+Master!M35+Master!R35+Master!S35+Master!T35+Master!AF35+Master!AG35+Master!AH35+Master!AI35+Master!AJ35+Master!AL35+Master!AO35+Master!AP35+Master!AR35+Master!AT35+Master!AV35+Master!BC35+Master!BD35 +Master!BE35+Master!BF35+Master!BG35+Master!BH35+Master!BI35+Master!BJ35+Master!BK35+Master!BL35+Master!BM35+Master!BN35 +Master!BO35+Master!BP35+Master!BQ35+Master!BT35+Master!BU35+Master!BV35+Master!BW35+Master!BY35+Master!CA35+Master!CC35+Master!CD35+Master!CE35+Master!CF35+Master!CG35+Master!CH35+Master!CI35+Master!CJ35+Master!CK35+Master!CL35+Master!CM35+Master!CN35+Master!CO35+Master!CP35+Master!CQ35+Master!CR35+Master!DC35+Master!DL35+Master!DM35  +Master!DP35+Master!DQ35+Master!DZ35+Master!EA35+Master!EB35+Master!EH35+Master!EL35+Master!EN35+Master!EJ35</f>
        <v>0</v>
      </c>
      <c r="D27" s="2972">
        <f>Master!K35+Master!O35+Master!P35+Master!Q35+Master!V35+Master!W35+Master!X35+Master!Y35+Master!Z35+Master!AB35+Master!AC35+Master!AD35+Master!AE35+Master!AK35+Master!AQ35+Master!AW35+Master!AX35+Master!AY35+Master!AZ35+Master!BA35+Master!BB35+Master!BR35+Master!BS35+Master!BZ35+Master!DD35+Master!DE35+Master!DI35+Master!DJ35+Master!DK35+Master!DN35+Master!DR35+Master!DS35+Master!DT35+Master!DU35+Master!DV35+Master!DW35+Master!DX35+Master!DY35+Master!CT35+Master!CW35+Master!CY35</f>
        <v>0</v>
      </c>
      <c r="E27" s="2972">
        <f>Master!N35+Master!U35+Master!AA35+Master!AS35+Master!DB35+Master!DF35+Master!DH35+Master!DO35+Master!EF35+Master!EG35+Master!EI35+Master!AU35+Master!CS35+Master!EM35+Master!CU35+Master!CV35+Master!EO35+Master!CX35+Master!EK35</f>
        <v>0</v>
      </c>
      <c r="F27" s="2595">
        <f t="shared" ref="F27" si="7">D27+E27</f>
        <v>0</v>
      </c>
      <c r="G27" s="2595">
        <f>Master!EC35+Master!ED35+Master!EE35</f>
        <v>0</v>
      </c>
      <c r="H27" s="2596">
        <f>Master!CB35</f>
        <v>0</v>
      </c>
      <c r="I27" s="2595">
        <f>Master!AM35+Master!AN35</f>
        <v>0</v>
      </c>
      <c r="J27" s="2595">
        <f>Master!BX35</f>
        <v>0</v>
      </c>
      <c r="K27" s="2597">
        <f>Master!DA35</f>
        <v>0</v>
      </c>
      <c r="L27" s="2598">
        <f t="shared" ref="L27" si="8">C27+F27+G27+H27+I27+J27+K27</f>
        <v>0</v>
      </c>
      <c r="M27" s="2599"/>
      <c r="N27" s="2336" t="s">
        <v>1139</v>
      </c>
      <c r="O27" s="3353">
        <f>Master!AA35+Master!AD35+Master!AE35+Master!AF35+Master!AG35+Master!AH35+Master!AI35+Master!AJ35+Master!AK35</f>
        <v>0</v>
      </c>
      <c r="P27" s="3416">
        <f>Master!BY35</f>
        <v>0</v>
      </c>
      <c r="Q27" s="3416">
        <f>Master!BZ35</f>
        <v>0</v>
      </c>
      <c r="R27" s="3417">
        <f>Master!CB35</f>
        <v>0</v>
      </c>
      <c r="S27" s="119"/>
    </row>
    <row r="28" spans="1:19" ht="39.75" customHeight="1" thickBot="1">
      <c r="A28" s="120"/>
      <c r="B28" s="2971">
        <v>0.875</v>
      </c>
      <c r="C28" s="3412">
        <f>Master!B36+Master!C36+Master!D36+Master!E36+Master!F36+Master!G36+Master!H36 +Master!I36+Master!J36+Master!L36+Master!M36+Master!R36+Master!S36+Master!T36+Master!AF36+Master!AG36+Master!AH36+Master!AI36+Master!AJ36+Master!AL36+Master!AO36+Master!AP36+Master!AR36+Master!AT36+Master!AV36+Master!BC36+Master!BD36 +Master!BE36+Master!BF36+Master!BG36+Master!BH36+Master!BI36+Master!BJ36+Master!BK36+Master!BL36+Master!BM36+Master!BN36 +Master!BO36+Master!BP36+Master!BQ36+Master!BT36+Master!BU36+Master!BV36+Master!BW36+Master!BY36+Master!CA36+Master!CC36+Master!CD36+Master!CE36+Master!CF36+Master!CG36+Master!CH36+Master!CI36+Master!CJ36+Master!CK36+Master!CL36+Master!CM36+Master!CN36+Master!CO36+Master!CP36+Master!CQ36+Master!CR36+Master!DC36+Master!DL36+Master!DM36  +Master!DP36+Master!DQ36+Master!DZ36+Master!EA36+Master!EB36+Master!EH36+Master!EL36+Master!EN36+Master!EJ36</f>
        <v>0</v>
      </c>
      <c r="D28" s="2972">
        <f>Master!K36+Master!O36+Master!P36+Master!Q36+Master!V36+Master!W36+Master!X36+Master!Y36+Master!Z36+Master!AB36+Master!AC36+Master!AD36+Master!AE36+Master!AK36+Master!AQ36+Master!AW36+Master!AX36+Master!AY36+Master!AZ36+Master!BA36+Master!BB36+Master!BR36+Master!BS36+Master!BZ36+Master!DD36+Master!DE36+Master!DI36+Master!DJ36+Master!DK36+Master!DN36+Master!DR36+Master!DS36+Master!DT36+Master!DU36+Master!DV36+Master!DW36+Master!DX36+Master!DY36+Master!CT36+Master!CW36+Master!CY36</f>
        <v>0</v>
      </c>
      <c r="E28" s="2972">
        <f>Master!N36+Master!U36+Master!AA36+Master!AS36+Master!DB36+Master!DF36+Master!DH36+Master!DO36+Master!EF36+Master!EG36+Master!EI36+Master!AU36+Master!CS36+Master!EM36+Master!CU36+Master!CV36+Master!EO36+Master!CX36+Master!EK36</f>
        <v>0</v>
      </c>
      <c r="F28" s="2595">
        <f>D28+E28</f>
        <v>0</v>
      </c>
      <c r="G28" s="2595">
        <f>Master!EC36+Master!ED36+Master!EE36</f>
        <v>0</v>
      </c>
      <c r="H28" s="2596">
        <f>Master!CB36</f>
        <v>0</v>
      </c>
      <c r="I28" s="2595">
        <f>Master!AM36+Master!AN36</f>
        <v>0</v>
      </c>
      <c r="J28" s="2595">
        <f>Master!BX36</f>
        <v>0</v>
      </c>
      <c r="K28" s="2597">
        <f>Master!DA36</f>
        <v>0</v>
      </c>
      <c r="L28" s="2598">
        <f>C28+F28+G28+H28+I28+J28+K28</f>
        <v>0</v>
      </c>
      <c r="M28" s="2599"/>
      <c r="N28" s="2337">
        <f>MAX(L23:L28)</f>
        <v>0</v>
      </c>
      <c r="O28" s="3353">
        <f>Master!AA36+Master!AD36+Master!AE36+Master!AF36+Master!AG36+Master!AH36+Master!AI36+Master!AJ36+Master!AK36</f>
        <v>0</v>
      </c>
      <c r="P28" s="3416">
        <f>Master!BY36</f>
        <v>0</v>
      </c>
      <c r="Q28" s="3416">
        <f>Master!BZ36</f>
        <v>0</v>
      </c>
      <c r="R28" s="3417">
        <f>Master!CB36</f>
        <v>0</v>
      </c>
      <c r="S28" s="119"/>
    </row>
    <row r="29" spans="1:19" ht="39.75" customHeight="1">
      <c r="A29" s="120"/>
      <c r="B29" s="2594">
        <v>0.91666666666666663</v>
      </c>
      <c r="C29" s="3413">
        <f>Master!B37+Master!C37+Master!D37+Master!E37+Master!F37+Master!G37+Master!H37 +Master!I37+Master!J37+Master!L37+Master!M37+Master!R37+Master!S37+Master!T37+Master!AF37+Master!AG37+Master!AH37+Master!AI37+Master!AJ37+Master!AL37+Master!AO37+Master!AP37+Master!AR37+Master!AT37+Master!AV37+Master!BC37+Master!BD37 +Master!BE37+Master!BF37+Master!BG37+Master!BH37+Master!BI37+Master!BJ37+Master!BK37+Master!BL37+Master!BM37+Master!BN37 +Master!BO37+Master!BP37+Master!BQ37+Master!BT37+Master!BU37+Master!BV37+Master!BW37+Master!BY37+Master!CA37+Master!CC37+Master!CD37+Master!CE37+Master!CF37+Master!CG37+Master!CH37+Master!CI37+Master!CJ37+Master!CK37+Master!CL37+Master!CM37+Master!CN37+Master!CO37+Master!CP37+Master!CQ37+Master!CR37+Master!DC37+Master!DL37+Master!DM37  +Master!DP37+Master!DQ37+Master!DZ37+Master!EA37+Master!EB37+Master!EH37+Master!EL37+Master!EN37+Master!EJ37</f>
        <v>0</v>
      </c>
      <c r="D29" s="2582">
        <f>Master!K37+Master!O37+Master!P37+Master!Q37+Master!V37+Master!W37+Master!X37+Master!Y37+Master!Z37+Master!AB37+Master!AC37+Master!AD37+Master!AE37+Master!AK37+Master!AQ37+Master!AW37+Master!AX37+Master!AY37+Master!AZ37+Master!BA37+Master!BB37+Master!BR37+Master!BS37+Master!BZ37+Master!DD37+Master!DE37+Master!DI37+Master!DJ37+Master!DK37+Master!DN37+Master!DR37+Master!DS37+Master!DT37+Master!DU37+Master!DV37+Master!DW37+Master!DX37+Master!DY37+Master!CT37+Master!CW37+Master!CY37</f>
        <v>0</v>
      </c>
      <c r="E29" s="2582">
        <f>Master!N37+Master!U37+Master!AA37+Master!AS37+Master!DB37+Master!DF37+Master!DH37+Master!DO37+Master!EF37+Master!EG37+Master!EI37+Master!AU37+Master!CS37+Master!EM37+Master!CU37+Master!CV37+Master!EO37+Master!CX37+Master!EK37</f>
        <v>0</v>
      </c>
      <c r="F29" s="2590">
        <f>D29+E29</f>
        <v>0</v>
      </c>
      <c r="G29" s="2590">
        <f>Master!EC37+Master!ED37+Master!EE37</f>
        <v>0</v>
      </c>
      <c r="H29" s="2585">
        <f>Master!CB37</f>
        <v>0</v>
      </c>
      <c r="I29" s="2590">
        <f>Master!AM37+Master!AN37</f>
        <v>0</v>
      </c>
      <c r="J29" s="2590">
        <f>Master!BX37</f>
        <v>0</v>
      </c>
      <c r="K29" s="2591">
        <f>Master!DA37</f>
        <v>0</v>
      </c>
      <c r="L29" s="2592">
        <f>C29+F29+G29+H29+I29+J29+K29</f>
        <v>0</v>
      </c>
      <c r="M29" s="2593"/>
      <c r="N29" s="2874"/>
      <c r="O29" s="3353">
        <f>Master!AA37+Master!AD37+Master!AE37+Master!AF37+Master!AG37+Master!AH37+Master!AI37+Master!AJ37+Master!AK37</f>
        <v>0</v>
      </c>
      <c r="P29" s="3416">
        <f>Master!BY37</f>
        <v>0</v>
      </c>
      <c r="Q29" s="3416">
        <f>Master!BZ37</f>
        <v>0</v>
      </c>
      <c r="R29" s="3417">
        <f>Master!CB37</f>
        <v>0</v>
      </c>
      <c r="S29" s="119"/>
    </row>
    <row r="30" spans="1:19" ht="39.75" customHeight="1">
      <c r="A30" s="120"/>
      <c r="B30" s="2594">
        <v>0.95833333333333337</v>
      </c>
      <c r="C30" s="3413">
        <f>Master!B38+Master!C38+Master!D38+Master!E38+Master!F38+Master!G38+Master!H38 +Master!I38+Master!J38+Master!L38+Master!M38+Master!R38+Master!S38+Master!T38+Master!AF38+Master!AG38+Master!AH38+Master!AI38+Master!AJ38+Master!AL38+Master!AO38+Master!AP38+Master!AR38+Master!AT38+Master!AV38+Master!BC38+Master!BD38 +Master!BE38+Master!BF38+Master!BG38+Master!BH38+Master!BI38+Master!BJ38+Master!BK38+Master!BL38+Master!BM38+Master!BN38 +Master!BO38+Master!BP38+Master!BQ38+Master!BT38+Master!BU38+Master!BV38+Master!BW38+Master!BY38+Master!CA38+Master!CC38+Master!CD38+Master!CE38+Master!CF38+Master!CG38+Master!CH38+Master!CI38+Master!CJ38+Master!CK38+Master!CL38+Master!CM38+Master!CN38+Master!CO38+Master!CP38+Master!CQ38+Master!CR38+Master!DC38+Master!DL38+Master!DM38  +Master!DP38+Master!DQ38+Master!DZ38+Master!EA38+Master!EB38+Master!EH38+Master!EL38+Master!EN38+Master!EJ38</f>
        <v>5954</v>
      </c>
      <c r="D30" s="2582">
        <f>Master!K38+Master!O38+Master!P38+Master!Q38+Master!V38+Master!W38+Master!X38+Master!Y38+Master!Z38+Master!AB38+Master!AC38+Master!AD38+Master!AE38+Master!AK38+Master!AQ38+Master!AW38+Master!AX38+Master!AY38+Master!AZ38+Master!BA38+Master!BB38+Master!BR38+Master!BS38+Master!BZ38+Master!DD38+Master!DE38+Master!DI38+Master!DJ38+Master!DK38+Master!DN38+Master!DR38+Master!DS38+Master!DT38+Master!DU38+Master!DV38+Master!DW38+Master!DX38+Master!DY38+Master!CT38+Master!CW38+Master!CY38</f>
        <v>2586</v>
      </c>
      <c r="E30" s="2582">
        <f>Master!N38+Master!U38+Master!AA38+Master!AS38+Master!DB38+Master!DF38+Master!DH38+Master!DO38+Master!EF38+Master!EG38+Master!EI38+Master!AU38+Master!CS38+Master!EM38+Master!CU38+Master!CV38+Master!EO38+Master!CX38+Master!EK38</f>
        <v>1278</v>
      </c>
      <c r="F30" s="2590">
        <f>D30+E30</f>
        <v>3864</v>
      </c>
      <c r="G30" s="2590">
        <f>Master!EC38+Master!ED38+Master!EE38</f>
        <v>0</v>
      </c>
      <c r="H30" s="2585">
        <f>Master!CB38</f>
        <v>0</v>
      </c>
      <c r="I30" s="2590">
        <f>Master!AM38+Master!AN38</f>
        <v>140</v>
      </c>
      <c r="J30" s="2590">
        <f>Master!BX38</f>
        <v>164</v>
      </c>
      <c r="K30" s="2591">
        <f>Master!DA38</f>
        <v>488</v>
      </c>
      <c r="L30" s="2592">
        <f t="shared" ref="L30" si="9">C30+F30+G30+H30+I30+J30+K30</f>
        <v>10610</v>
      </c>
      <c r="M30" s="2593"/>
      <c r="N30" s="1779"/>
      <c r="O30" s="3353">
        <f>Master!AA38+Master!AD38+Master!AE38+Master!AF38+Master!AG38+Master!AH38+Master!AI38+Master!AJ38+Master!AK38</f>
        <v>302</v>
      </c>
      <c r="P30" s="3416">
        <f>Master!BY38</f>
        <v>43</v>
      </c>
      <c r="Q30" s="3416">
        <f>Master!BZ38</f>
        <v>91</v>
      </c>
      <c r="R30" s="3418">
        <f>Master!CB38</f>
        <v>0</v>
      </c>
      <c r="S30" s="119"/>
    </row>
    <row r="31" spans="1:19" ht="39.75" customHeight="1" thickBot="1">
      <c r="A31" s="120"/>
      <c r="B31" s="2600" t="s">
        <v>24</v>
      </c>
      <c r="C31" s="3413">
        <f>Master!B39+Master!C39+Master!D39+Master!E39+Master!F39+Master!G39+Master!H39 +Master!I39+Master!J39+Master!L39+Master!M39+Master!R39+Master!S39+Master!T39+Master!AF39+Master!AG39+Master!AH39+Master!AI39+Master!AJ39+Master!AL39+Master!AO39+Master!AP39+Master!AR39+Master!AT39+Master!AV39+Master!BC39+Master!BD39 +Master!BE39+Master!BF39+Master!BG39+Master!BH39+Master!BI39+Master!BJ39+Master!BK39+Master!BL39+Master!BM39+Master!BN39 +Master!BO39+Master!BP39+Master!BQ39+Master!BT39+Master!BU39+Master!BV39+Master!BW39+Master!BY39+Master!CA39+Master!CC39+Master!CD39+Master!CE39+Master!CF39+Master!CG39+Master!CH39+Master!CI39+Master!CJ39+Master!CK39+Master!CL39+Master!CM39+Master!CN39+Master!CO39+Master!CP39+Master!CQ39+Master!CR39+Master!DC39+Master!DL39+Master!DM39  +Master!DP39+Master!DQ39+Master!DZ39+Master!EA39+Master!EB39+Master!EH39+Master!EL39+Master!EN39+Master!EJ39</f>
        <v>5904</v>
      </c>
      <c r="D31" s="2582">
        <f>Master!K39+Master!O39+Master!P39+Master!Q39+Master!V39+Master!W39+Master!X39+Master!Y39+Master!Z39+Master!AB39+Master!AC39+Master!AD39+Master!AE39+Master!AK39+Master!AQ39+Master!AW39+Master!AX39+Master!AY39+Master!AZ39+Master!BA39+Master!BB39+Master!BR39+Master!BS39+Master!BZ39+Master!DD39+Master!DE39+Master!DI39+Master!DJ39+Master!DK39+Master!DN39+Master!DR39+Master!DS39+Master!DT39+Master!DU39+Master!DV39+Master!DW39+Master!DX39+Master!DY39+Master!CT39+Master!CW39+Master!CY39</f>
        <v>2498</v>
      </c>
      <c r="E31" s="2582">
        <f>Master!N39+Master!U39+Master!AA39+Master!AS39+Master!DB39+Master!DF39+Master!DH39+Master!DO39+Master!EF39+Master!EG39+Master!EI39+Master!AU39+Master!CS39+Master!EM39+Master!CU39+Master!CV39+Master!EO39+Master!CX39+Master!EK39</f>
        <v>1166</v>
      </c>
      <c r="F31" s="2590">
        <f t="shared" si="5"/>
        <v>3664</v>
      </c>
      <c r="G31" s="2590">
        <f>Master!EC39+Master!ED39+Master!EE39</f>
        <v>0</v>
      </c>
      <c r="H31" s="2585">
        <f>Master!CB39</f>
        <v>0</v>
      </c>
      <c r="I31" s="2590">
        <f>Master!AM39+Master!AN39</f>
        <v>140</v>
      </c>
      <c r="J31" s="2590">
        <f>Master!BX39</f>
        <v>164</v>
      </c>
      <c r="K31" s="2591">
        <f>Master!DA39</f>
        <v>487</v>
      </c>
      <c r="L31" s="2592">
        <f>C31+F31+G31+H31+I31+J31+K31</f>
        <v>10359</v>
      </c>
      <c r="M31" s="2593"/>
      <c r="N31" s="1779"/>
      <c r="O31" s="3353">
        <f>Master!AA39+Master!AD39+Master!AE39+Master!AF39+Master!AG39+Master!AH39+Master!AI39+Master!AJ39+Master!AK39</f>
        <v>305</v>
      </c>
      <c r="P31" s="3416">
        <f>Master!BY39</f>
        <v>44</v>
      </c>
      <c r="Q31" s="3419">
        <f>Master!BZ39</f>
        <v>91</v>
      </c>
      <c r="R31" s="3420">
        <f>Master!CB39</f>
        <v>0</v>
      </c>
      <c r="S31" s="119"/>
    </row>
    <row r="32" spans="1:19" s="295" customFormat="1" ht="39.75" customHeight="1" thickBot="1">
      <c r="B32" s="2152" t="s">
        <v>15</v>
      </c>
      <c r="C32" s="3414">
        <f>Master!B40+Master!C40+Master!D40+Master!E40+Master!F40+Master!G40+Master!H40 +Master!I40+Master!J40+Master!L40+Master!M40+Master!R40+Master!S40+Master!T40+Master!AF40+Master!AG40+Master!AH40+Master!AI40+Master!AJ40+Master!AL40+Master!AO40+Master!AP40+Master!AR40+Master!AT40+Master!AV40+Master!BC40+Master!BD40 +Master!BE40+Master!BF40+Master!BG40+Master!BH40+Master!BI40+Master!BJ40+Master!BK40+Master!BL40+Master!BM40+Master!BN40 +Master!BO40+Master!BP40+Master!BQ40+Master!BT40+Master!BU40+Master!BV40+Master!BW40+Master!BY40+Master!CA40+Master!CC40+Master!CD40+Master!CE40+Master!CF40+Master!CG40+Master!CH40+Master!CI40+Master!CJ40+Master!CK40+Master!CL40+Master!CM40+Master!CN40+Master!CO40+Master!CP40+Master!CQ40+Master!CR40+Master!DC40+Master!DL40+Master!DM40  +Master!DP40+Master!DQ40+Master!DZ40+Master!EA40+Master!EB40+Master!EH40+Master!EL40+Master!EN40+Master!EJ40</f>
        <v>137550490</v>
      </c>
      <c r="D32" s="3415">
        <f>Master!K40+Master!O40+Master!P40+Master!Q40+Master!V40+Master!W40+Master!X40+Master!Y40+Master!Z40+Master!AB40+Master!AC40+Master!AD40+Master!AE40+Master!AK40+Master!AQ40+Master!AW40+Master!AX40+Master!AY40+Master!AZ40+Master!BA40+Master!BB40+Master!BR40+Master!BS40+Master!BZ40+Master!DD40+Master!DE40+Master!DI40+Master!DJ40+Master!DK40+Master!DN40+Master!DR40+Master!DS40+Master!DT40+Master!DU40+Master!DV40+Master!DW40+Master!DX40+Master!DY40+Master!CT40+Master!CW40+Master!CY40</f>
        <v>45081002</v>
      </c>
      <c r="E32" s="3415">
        <f>Master!N40+Master!U40+Master!AA40+Master!AS40+Master!DB40+Master!DF40+Master!DH40+Master!DO40+Master!EF40+Master!EG40+Master!EI40+Master!AU40+Master!CS40+Master!EM40+Master!CU40+Master!CV40+Master!EO40+Master!CX40+Master!EK40</f>
        <v>48904420</v>
      </c>
      <c r="F32" s="3415">
        <f>D32+E32</f>
        <v>93985422</v>
      </c>
      <c r="G32" s="2603">
        <f>Master!EC40+Master!ED40+Master!EE40</f>
        <v>0</v>
      </c>
      <c r="H32" s="2603">
        <f>Master!CB40</f>
        <v>10800</v>
      </c>
      <c r="I32" s="2603">
        <f>Master!AM40+Master!AN40</f>
        <v>3228500</v>
      </c>
      <c r="J32" s="2603">
        <f>Master!BX40</f>
        <v>3363840</v>
      </c>
      <c r="K32" s="2603">
        <f>Master!DA40</f>
        <v>11360727</v>
      </c>
      <c r="L32" s="2941">
        <f>C32+F32+G32+H32+I32+J32+K32</f>
        <v>249499779</v>
      </c>
      <c r="M32" s="2941"/>
      <c r="N32" s="1780"/>
      <c r="R32" s="341"/>
      <c r="S32" s="119"/>
    </row>
    <row r="33" spans="2:19" ht="27.75" customHeight="1">
      <c r="B33" s="2571"/>
      <c r="C33" s="2571"/>
      <c r="S33" s="119"/>
    </row>
    <row r="34" spans="2:19">
      <c r="B34" s="2571"/>
      <c r="C34" s="2571"/>
      <c r="S34" s="119"/>
    </row>
    <row r="35" spans="2:19">
      <c r="B35" s="2571"/>
      <c r="C35" s="2571"/>
      <c r="O35" s="298"/>
      <c r="S35" s="119"/>
    </row>
    <row r="36" spans="2:19">
      <c r="C36" s="2573"/>
      <c r="F36" s="2574"/>
    </row>
    <row r="46" spans="2:19">
      <c r="M46" s="124">
        <f>100/114</f>
        <v>0.8771929824561403</v>
      </c>
    </row>
    <row r="67" spans="1:1">
      <c r="A67" s="2554"/>
    </row>
    <row r="68" spans="1:1">
      <c r="A68" s="2554"/>
    </row>
    <row r="69" spans="1:1">
      <c r="A69" s="2554"/>
    </row>
    <row r="70" spans="1:1">
      <c r="A70" s="2554"/>
    </row>
    <row r="71" spans="1:1">
      <c r="A71" s="2554"/>
    </row>
    <row r="72" spans="1:1">
      <c r="A72" s="2554"/>
    </row>
    <row r="73" spans="1:1">
      <c r="A73" s="2554"/>
    </row>
    <row r="74" spans="1:1">
      <c r="A74" s="2554"/>
    </row>
    <row r="75" spans="1:1">
      <c r="A75" s="2554"/>
    </row>
    <row r="87" spans="1:10">
      <c r="A87" s="347"/>
      <c r="B87" s="2575"/>
      <c r="C87" s="2575"/>
      <c r="D87" s="2575"/>
      <c r="E87" s="2575"/>
      <c r="F87" s="2575"/>
      <c r="G87" s="2575"/>
      <c r="H87" s="2575"/>
      <c r="I87" s="2575"/>
      <c r="J87" s="2575"/>
    </row>
    <row r="88" spans="1:10">
      <c r="A88" s="347"/>
      <c r="B88" s="2575"/>
      <c r="C88" s="2575"/>
      <c r="D88" s="2575"/>
      <c r="E88" s="2575"/>
      <c r="F88" s="2575"/>
      <c r="G88" s="2575"/>
      <c r="H88" s="2575"/>
      <c r="I88" s="2575"/>
      <c r="J88" s="2575"/>
    </row>
    <row r="89" spans="1:10">
      <c r="A89" s="347"/>
      <c r="B89" s="2575"/>
      <c r="C89" s="2575"/>
      <c r="D89" s="2575"/>
      <c r="E89" s="2575"/>
      <c r="F89" s="2575"/>
      <c r="G89" s="2575"/>
      <c r="H89" s="2575"/>
      <c r="I89" s="2575"/>
      <c r="J89" s="2575"/>
    </row>
    <row r="90" spans="1:10">
      <c r="A90" s="348"/>
      <c r="B90" s="2575"/>
      <c r="C90" s="2575"/>
      <c r="D90" s="2575"/>
      <c r="E90" s="2575"/>
      <c r="F90" s="2575"/>
      <c r="G90" s="2575"/>
      <c r="H90" s="2575"/>
      <c r="I90" s="2575"/>
      <c r="J90" s="2575"/>
    </row>
    <row r="91" spans="1:10">
      <c r="A91" s="349"/>
      <c r="B91" s="2575"/>
      <c r="C91" s="2575"/>
      <c r="D91" s="2575"/>
      <c r="E91" s="2575"/>
      <c r="F91" s="2575"/>
      <c r="G91" s="2575"/>
      <c r="H91" s="2575"/>
      <c r="I91" s="2575"/>
      <c r="J91" s="2575"/>
    </row>
    <row r="92" spans="1:10">
      <c r="A92" s="350"/>
      <c r="B92" s="2575"/>
      <c r="C92" s="2575"/>
      <c r="D92" s="2575"/>
      <c r="E92" s="2575"/>
      <c r="F92" s="2575"/>
      <c r="G92" s="2575"/>
      <c r="H92" s="2575"/>
      <c r="I92" s="2575"/>
      <c r="J92" s="2575"/>
    </row>
    <row r="93" spans="1:10">
      <c r="A93" s="347"/>
      <c r="B93" s="2575" t="s">
        <v>1147</v>
      </c>
      <c r="C93" s="2575"/>
      <c r="D93" s="2575"/>
      <c r="E93" s="2575"/>
      <c r="F93" s="2575"/>
      <c r="G93" s="2575"/>
      <c r="H93" s="2575"/>
      <c r="I93" s="2575"/>
      <c r="J93" s="2575"/>
    </row>
    <row r="94" spans="1:10">
      <c r="A94" s="347"/>
      <c r="B94" s="2575"/>
      <c r="C94" s="2575"/>
      <c r="D94" s="2575"/>
      <c r="E94" s="2575"/>
      <c r="F94" s="2575"/>
      <c r="G94" s="2575"/>
      <c r="H94" s="2575"/>
      <c r="I94" s="2575"/>
      <c r="J94" s="2575"/>
    </row>
    <row r="95" spans="1:10">
      <c r="A95" s="347"/>
      <c r="B95" s="2575"/>
      <c r="C95" s="2575"/>
      <c r="D95" s="2575"/>
      <c r="E95" s="2575"/>
      <c r="F95" s="2575"/>
      <c r="G95" s="2575"/>
      <c r="H95" s="2575"/>
      <c r="I95" s="2575"/>
      <c r="J95" s="2575"/>
    </row>
    <row r="96" spans="1:10">
      <c r="A96" s="347"/>
      <c r="B96" s="2575"/>
      <c r="C96" s="2575"/>
      <c r="D96" s="2575"/>
      <c r="E96" s="2575"/>
      <c r="F96" s="2575"/>
      <c r="G96" s="2575"/>
      <c r="H96" s="2575"/>
      <c r="I96" s="2575"/>
      <c r="J96" s="2575"/>
    </row>
    <row r="97" spans="1:10">
      <c r="A97" s="347"/>
      <c r="B97" s="2575"/>
      <c r="C97" s="2575"/>
      <c r="D97" s="2575"/>
      <c r="E97" s="2575"/>
      <c r="F97" s="2575"/>
      <c r="G97" s="2575"/>
      <c r="H97" s="2575"/>
      <c r="I97" s="2575"/>
      <c r="J97" s="2575"/>
    </row>
    <row r="98" spans="1:10">
      <c r="A98" s="347"/>
      <c r="B98" s="2575"/>
      <c r="C98" s="2575"/>
      <c r="D98" s="2575"/>
      <c r="E98" s="2575"/>
      <c r="F98" s="2575"/>
      <c r="G98" s="2575"/>
      <c r="H98" s="2575"/>
      <c r="I98" s="2575"/>
      <c r="J98" s="2575"/>
    </row>
    <row r="99" spans="1:10">
      <c r="A99" s="347"/>
      <c r="B99" s="2575"/>
      <c r="C99" s="2575"/>
      <c r="D99" s="2575"/>
      <c r="E99" s="2575"/>
      <c r="F99" s="2575"/>
      <c r="G99" s="2575"/>
      <c r="H99" s="2575"/>
      <c r="I99" s="2575"/>
      <c r="J99" s="2575"/>
    </row>
    <row r="100" spans="1:10">
      <c r="A100" s="347"/>
      <c r="B100" s="2575"/>
      <c r="C100" s="2575"/>
      <c r="D100" s="2575"/>
      <c r="E100" s="2575"/>
      <c r="F100" s="2575"/>
      <c r="G100" s="2575"/>
      <c r="H100" s="2575"/>
      <c r="I100" s="2575"/>
      <c r="J100" s="2575"/>
    </row>
    <row r="101" spans="1:10">
      <c r="A101" s="347"/>
      <c r="B101" s="2575"/>
      <c r="C101" s="2575"/>
      <c r="D101" s="2575"/>
      <c r="E101" s="2575"/>
      <c r="F101" s="2575"/>
      <c r="G101" s="2575"/>
      <c r="H101" s="2575"/>
      <c r="I101" s="2575"/>
      <c r="J101" s="2575"/>
    </row>
    <row r="102" spans="1:10">
      <c r="A102" s="347"/>
      <c r="B102" s="2575"/>
      <c r="C102" s="2575"/>
      <c r="D102" s="2575"/>
      <c r="E102" s="2575"/>
      <c r="F102" s="2575"/>
      <c r="G102" s="2575"/>
      <c r="H102" s="2575"/>
      <c r="I102" s="2575"/>
      <c r="J102" s="2575"/>
    </row>
    <row r="103" spans="1:10">
      <c r="A103" s="347"/>
      <c r="B103" s="2575"/>
      <c r="C103" s="2575"/>
      <c r="D103" s="2575"/>
      <c r="E103" s="2575"/>
      <c r="F103" s="2575"/>
      <c r="G103" s="2575"/>
      <c r="H103" s="2575"/>
      <c r="I103" s="2575"/>
      <c r="J103" s="2575"/>
    </row>
    <row r="104" spans="1:10">
      <c r="A104" s="347"/>
      <c r="B104" s="2575"/>
      <c r="C104" s="2575"/>
      <c r="D104" s="2575"/>
      <c r="E104" s="2575"/>
      <c r="F104" s="2575"/>
      <c r="G104" s="2575"/>
      <c r="H104" s="2575"/>
      <c r="I104" s="2575"/>
      <c r="J104" s="2575"/>
    </row>
    <row r="105" spans="1:10">
      <c r="A105" s="347"/>
      <c r="B105" s="2575"/>
      <c r="C105" s="2575"/>
      <c r="D105" s="2575"/>
      <c r="E105" s="2575"/>
      <c r="F105" s="2575"/>
      <c r="G105" s="2575"/>
      <c r="H105" s="2575"/>
      <c r="I105" s="2575"/>
      <c r="J105" s="2575"/>
    </row>
    <row r="106" spans="1:10">
      <c r="A106" s="347"/>
      <c r="B106" s="2575"/>
      <c r="C106" s="2575"/>
      <c r="D106" s="2575"/>
      <c r="E106" s="2575"/>
      <c r="F106" s="2575"/>
      <c r="G106" s="2575"/>
      <c r="H106" s="2575"/>
      <c r="I106" s="2575"/>
      <c r="J106" s="2575"/>
    </row>
    <row r="107" spans="1:10">
      <c r="A107" s="347"/>
      <c r="B107" s="2575"/>
      <c r="C107" s="2575"/>
      <c r="D107" s="2575"/>
      <c r="E107" s="2575"/>
      <c r="F107" s="2575"/>
      <c r="G107" s="2575"/>
      <c r="H107" s="2575"/>
      <c r="I107" s="2575"/>
      <c r="J107" s="2575"/>
    </row>
    <row r="108" spans="1:10">
      <c r="A108" s="347"/>
      <c r="B108" s="2575"/>
      <c r="C108" s="2575"/>
      <c r="D108" s="2575"/>
      <c r="E108" s="2575"/>
      <c r="F108" s="2575"/>
      <c r="G108" s="2575"/>
      <c r="H108" s="2575"/>
      <c r="I108" s="2575"/>
      <c r="J108" s="2575"/>
    </row>
    <row r="109" spans="1:10">
      <c r="A109" s="347"/>
      <c r="B109" s="2575"/>
      <c r="C109" s="2575"/>
      <c r="D109" s="2575"/>
      <c r="E109" s="2575"/>
      <c r="F109" s="2575"/>
      <c r="G109" s="2575"/>
      <c r="H109" s="2575"/>
      <c r="I109" s="2575"/>
      <c r="J109" s="2575"/>
    </row>
    <row r="110" spans="1:10">
      <c r="A110" s="347"/>
      <c r="B110" s="2575"/>
      <c r="C110" s="2575"/>
      <c r="D110" s="2575"/>
      <c r="E110" s="2575"/>
      <c r="F110" s="2575"/>
      <c r="G110" s="2575"/>
      <c r="H110" s="2575"/>
      <c r="I110" s="2575"/>
      <c r="J110" s="2575"/>
    </row>
    <row r="111" spans="1:10">
      <c r="A111" s="347"/>
      <c r="B111" s="2575"/>
      <c r="C111" s="2575"/>
      <c r="D111" s="2575"/>
      <c r="E111" s="2575"/>
      <c r="F111" s="2575"/>
      <c r="G111" s="2575"/>
      <c r="H111" s="2575"/>
      <c r="I111" s="2575"/>
      <c r="J111" s="2575"/>
    </row>
    <row r="112" spans="1:10">
      <c r="A112" s="347"/>
      <c r="B112" s="2575"/>
      <c r="C112" s="2575"/>
      <c r="D112" s="2575"/>
      <c r="E112" s="2575"/>
      <c r="F112" s="2575"/>
      <c r="G112" s="2575"/>
      <c r="H112" s="2575"/>
      <c r="I112" s="2575"/>
      <c r="J112" s="2575"/>
    </row>
    <row r="113" spans="1:10">
      <c r="A113" s="347"/>
      <c r="B113" s="2575"/>
      <c r="C113" s="2575"/>
      <c r="D113" s="2575"/>
      <c r="E113" s="2575"/>
      <c r="F113" s="2575"/>
      <c r="G113" s="2575"/>
      <c r="H113" s="2575"/>
      <c r="I113" s="2575"/>
      <c r="J113" s="2575"/>
    </row>
    <row r="114" spans="1:10">
      <c r="A114" s="347"/>
      <c r="B114" s="2575"/>
      <c r="C114" s="2575"/>
      <c r="D114" s="2575"/>
      <c r="E114" s="2575"/>
      <c r="F114" s="2575"/>
      <c r="G114" s="2575"/>
      <c r="H114" s="2575"/>
      <c r="I114" s="2575"/>
      <c r="J114" s="2575"/>
    </row>
    <row r="115" spans="1:10">
      <c r="A115" s="347"/>
      <c r="B115" s="2575"/>
      <c r="C115" s="2575"/>
      <c r="D115" s="2575"/>
      <c r="E115" s="2575"/>
      <c r="F115" s="2575"/>
      <c r="G115" s="2575"/>
      <c r="H115" s="2575"/>
      <c r="I115" s="2575"/>
      <c r="J115" s="2575"/>
    </row>
  </sheetData>
  <customSheetViews>
    <customSheetView guid="{B91C2E87-5EDA-40AE-AC27-0E2C17E803CE}" scale="70" showPageBreaks="1" printArea="1" hiddenRows="1">
      <pane xSplit="1" ySplit="4" topLeftCell="B5" activePane="bottomRight" state="frozen"/>
      <selection pane="bottomRight" activeCell="L28" sqref="L28"/>
      <pageMargins left="0.25" right="0.23" top="1" bottom="0.75" header="0.3" footer="0.3"/>
      <printOptions horizontalCentered="1"/>
      <pageSetup paperSize="9" scale="47" orientation="portrait" r:id="rId1"/>
    </customSheetView>
    <customSheetView guid="{7C71EF2A-5ADA-494C-8F58-DDA71753DD90}" scale="70" showPageBreaks="1" printArea="1" hiddenRows="1">
      <pane xSplit="2" ySplit="5" topLeftCell="C6" activePane="bottomRight" state="frozen"/>
      <selection pane="bottomRight" activeCell="O6" sqref="O6:R31"/>
      <pageMargins left="0.75" right="6.6666666666666697E-3" top="1" bottom="0.75" header="0.3" footer="0.3"/>
      <printOptions horizontalCentered="1"/>
      <pageSetup paperSize="9" scale="45" orientation="portrait" r:id="rId2"/>
    </customSheetView>
    <customSheetView guid="{23F4DC00-BC97-4745-AA5C-F05D469CB1EF}" scale="70" showPageBreaks="1" printArea="1" hiddenRows="1">
      <pane xSplit="1" ySplit="3" topLeftCell="B4" activePane="bottomRight" state="frozen"/>
      <selection pane="bottomRight" activeCell="N28" sqref="N28"/>
      <pageMargins left="0.75" right="6.6666666666666697E-3" top="1" bottom="0.75" header="0.3" footer="0.3"/>
      <printOptions horizontalCentered="1"/>
      <pageSetup paperSize="9" scale="50" orientation="portrait" r:id="rId3"/>
    </customSheetView>
    <customSheetView guid="{5A803268-F6C5-4035-B3E1-A94CB9AA8994}" scale="70" showPageBreaks="1" printArea="1" hiddenRows="1">
      <pane xSplit="1" ySplit="4" topLeftCell="B19" activePane="bottomRight" state="frozen"/>
      <selection pane="bottomRight" activeCell="E19" sqref="E19"/>
      <pageMargins left="0.75" right="6.6666666666666697E-3" top="1" bottom="0.75" header="0.3" footer="0.3"/>
      <printOptions horizontalCentered="1"/>
      <pageSetup paperSize="9" scale="63" orientation="portrait" r:id="rId4"/>
    </customSheetView>
    <customSheetView guid="{4593F3EE-0998-4E0E-994A-E02D6BAF3A4B}" scale="70" showPageBreaks="1" printArea="1" hiddenRows="1">
      <pane xSplit="1" ySplit="3" topLeftCell="B16" activePane="bottomRight" state="frozen"/>
      <selection pane="bottomRight" activeCell="C25" sqref="C25"/>
      <pageMargins left="0.75" right="6.6666666666666697E-3" top="1" bottom="0.75" header="0.3" footer="0.3"/>
      <printOptions horizontalCentered="1"/>
      <pageSetup paperSize="9" scale="50" orientation="portrait" r:id="rId5"/>
    </customSheetView>
  </customSheetViews>
  <mergeCells count="5">
    <mergeCell ref="B4:B5"/>
    <mergeCell ref="C2:E2"/>
    <mergeCell ref="Q2:R2"/>
    <mergeCell ref="Q3:R3"/>
    <mergeCell ref="M4:M5"/>
  </mergeCells>
  <printOptions horizontalCentered="1"/>
  <pageMargins left="0.25" right="0.23" top="1" bottom="0.75" header="0.3" footer="0.3"/>
  <pageSetup paperSize="9" scale="47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C00000"/>
  </sheetPr>
  <dimension ref="A1:MD226"/>
  <sheetViews>
    <sheetView topLeftCell="B13" zoomScale="85" zoomScaleNormal="85" zoomScalePageLayoutView="80" workbookViewId="0">
      <selection activeCell="F157" sqref="F157"/>
    </sheetView>
  </sheetViews>
  <sheetFormatPr defaultColWidth="9.109375" defaultRowHeight="13.8"/>
  <cols>
    <col min="1" max="1" width="3.44140625" style="366" customWidth="1"/>
    <col min="2" max="2" width="4.44140625" style="366" customWidth="1"/>
    <col min="3" max="3" width="12.33203125" style="366" customWidth="1"/>
    <col min="4" max="4" width="18" style="366" customWidth="1"/>
    <col min="5" max="5" width="11.33203125" style="366" customWidth="1"/>
    <col min="6" max="6" width="12.33203125" style="366" customWidth="1"/>
    <col min="7" max="7" width="18.44140625" style="366" customWidth="1"/>
    <col min="8" max="8" width="13.6640625" style="366" customWidth="1"/>
    <col min="9" max="9" width="14.44140625" style="366" customWidth="1"/>
    <col min="10" max="10" width="14.33203125" style="366" customWidth="1"/>
    <col min="11" max="11" width="14.109375" style="366" customWidth="1"/>
    <col min="12" max="12" width="15" style="366" customWidth="1"/>
    <col min="13" max="13" width="13" style="366" customWidth="1"/>
    <col min="14" max="14" width="10.88671875" style="366" customWidth="1"/>
    <col min="15" max="15" width="14.109375" style="366" customWidth="1"/>
    <col min="16" max="16" width="10.6640625" style="366" customWidth="1"/>
    <col min="17" max="17" width="17.6640625" style="366" customWidth="1"/>
    <col min="18" max="18" width="15.88671875" style="366" customWidth="1"/>
    <col min="19" max="19" width="13" style="366" customWidth="1"/>
    <col min="20" max="20" width="13.6640625" style="366" customWidth="1"/>
    <col min="21" max="21" width="23.5546875" style="366" customWidth="1"/>
    <col min="22" max="22" width="16.109375" style="366" customWidth="1"/>
    <col min="23" max="23" width="17.44140625" style="366" customWidth="1"/>
    <col min="24" max="24" width="15" style="366" customWidth="1"/>
    <col min="25" max="25" width="18" style="366" customWidth="1"/>
    <col min="26" max="26" width="15.33203125" style="366" customWidth="1"/>
    <col min="27" max="28" width="9.109375" style="366"/>
    <col min="29" max="29" width="5.109375" style="366" customWidth="1"/>
    <col min="30" max="32" width="9.109375" style="366"/>
    <col min="33" max="33" width="11.44140625" style="366" customWidth="1"/>
    <col min="34" max="52" width="9.109375" style="366"/>
    <col min="53" max="53" width="11.109375" style="366" customWidth="1"/>
    <col min="54" max="16384" width="9.109375" style="366"/>
  </cols>
  <sheetData>
    <row r="1" spans="1:54" ht="32.25" customHeight="1">
      <c r="B1" s="379" t="s">
        <v>18</v>
      </c>
      <c r="C1" s="379"/>
      <c r="D1" s="379"/>
      <c r="E1" s="379"/>
      <c r="F1" s="380"/>
      <c r="G1" s="381" t="s">
        <v>369</v>
      </c>
      <c r="H1" s="379"/>
      <c r="I1" s="379"/>
      <c r="J1" s="379"/>
      <c r="K1" s="379"/>
      <c r="L1" s="379"/>
      <c r="M1" s="379"/>
      <c r="N1" s="379"/>
      <c r="O1" s="379"/>
      <c r="P1" s="379"/>
      <c r="Q1" s="382"/>
      <c r="R1" s="383" t="s">
        <v>370</v>
      </c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</row>
    <row r="2" spans="1:54" ht="36" customHeight="1">
      <c r="B2" s="379"/>
      <c r="C2" s="379"/>
      <c r="D2" s="379"/>
      <c r="E2" s="3364" t="s">
        <v>1224</v>
      </c>
      <c r="F2" s="385"/>
      <c r="G2" s="385"/>
      <c r="H2" s="385"/>
      <c r="I2" s="385"/>
      <c r="J2" s="385"/>
      <c r="K2" s="385"/>
      <c r="L2" s="3365">
        <f>E3</f>
        <v>41856</v>
      </c>
      <c r="M2" s="386" t="str">
        <f>G3</f>
        <v>Monday</v>
      </c>
      <c r="N2" s="387"/>
      <c r="O2" s="379"/>
      <c r="P2" s="379"/>
      <c r="Q2" s="382"/>
      <c r="R2" s="382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</row>
    <row r="3" spans="1:54" ht="15" customHeight="1" thickBot="1">
      <c r="A3" s="3363"/>
      <c r="B3" s="388"/>
      <c r="C3" s="389" t="s">
        <v>220</v>
      </c>
      <c r="D3" s="390" t="s">
        <v>371</v>
      </c>
      <c r="E3" s="391">
        <v>41856</v>
      </c>
      <c r="F3" s="391"/>
      <c r="G3" s="1404" t="str">
        <f>AG160</f>
        <v>Monday</v>
      </c>
      <c r="H3" s="392"/>
      <c r="I3" s="393"/>
      <c r="J3" s="393"/>
      <c r="K3" s="388"/>
      <c r="L3" s="394"/>
      <c r="M3" s="395"/>
      <c r="N3" s="393"/>
      <c r="O3" s="396"/>
      <c r="P3" s="397"/>
      <c r="Q3" s="398"/>
      <c r="R3" s="388"/>
      <c r="S3" s="399"/>
      <c r="T3" s="384"/>
      <c r="U3" s="384"/>
      <c r="V3" s="384"/>
      <c r="W3" s="384"/>
      <c r="X3" s="384"/>
      <c r="Y3" s="384"/>
      <c r="Z3" s="384"/>
      <c r="AA3" s="384"/>
      <c r="AB3" s="384"/>
      <c r="AC3" s="384"/>
      <c r="BA3" s="2609" t="s">
        <v>1150</v>
      </c>
      <c r="BB3" s="2609">
        <v>194</v>
      </c>
    </row>
    <row r="4" spans="1:54" ht="20.25" customHeight="1" thickBot="1">
      <c r="B4" s="1889"/>
      <c r="C4" s="1890" t="s">
        <v>372</v>
      </c>
      <c r="D4" s="1890"/>
      <c r="E4" s="1890" t="s">
        <v>373</v>
      </c>
      <c r="F4" s="1890"/>
      <c r="G4" s="1891" t="s">
        <v>374</v>
      </c>
      <c r="H4" s="1892">
        <f>L153</f>
        <v>12057</v>
      </c>
      <c r="I4" s="1892" t="s">
        <v>41</v>
      </c>
      <c r="J4" s="1494"/>
      <c r="K4" s="1893"/>
      <c r="L4" s="1890" t="s">
        <v>375</v>
      </c>
      <c r="M4" s="1890"/>
      <c r="N4" s="1892">
        <f>M153</f>
        <v>12503</v>
      </c>
      <c r="O4" s="1494" t="s">
        <v>41</v>
      </c>
      <c r="P4" s="1494"/>
      <c r="Q4" s="1494"/>
      <c r="R4" s="1894"/>
      <c r="S4" s="400"/>
      <c r="T4" s="384"/>
      <c r="U4" s="384"/>
      <c r="V4" s="384"/>
      <c r="W4" s="384"/>
      <c r="X4" s="384"/>
      <c r="Y4" s="384"/>
      <c r="Z4" s="384"/>
      <c r="AA4" s="384"/>
      <c r="AB4" s="384"/>
      <c r="AC4" s="384"/>
    </row>
    <row r="5" spans="1:54" ht="20.25" customHeight="1" thickBot="1">
      <c r="B5" s="2068" t="s">
        <v>1080</v>
      </c>
      <c r="C5" s="2071"/>
      <c r="D5" s="2072"/>
      <c r="E5" s="2070"/>
      <c r="F5" s="2070"/>
      <c r="G5" s="2078"/>
      <c r="H5" s="2072"/>
      <c r="I5" s="2064" t="s">
        <v>1083</v>
      </c>
      <c r="J5" s="1902" t="s">
        <v>380</v>
      </c>
      <c r="K5" s="1908"/>
      <c r="L5" s="1910" t="s">
        <v>381</v>
      </c>
      <c r="M5" s="1903"/>
      <c r="N5" s="1906" t="s">
        <v>382</v>
      </c>
      <c r="O5" s="1907"/>
      <c r="P5" s="2078" t="s">
        <v>383</v>
      </c>
      <c r="Q5" s="2072"/>
      <c r="R5" s="2070" t="s">
        <v>384</v>
      </c>
      <c r="S5" s="403"/>
      <c r="T5" s="384"/>
      <c r="U5" s="384"/>
      <c r="V5" s="384"/>
      <c r="W5" s="384"/>
      <c r="X5" s="384"/>
      <c r="Y5" s="384"/>
      <c r="Z5" s="384"/>
      <c r="AA5" s="384"/>
      <c r="AB5" s="384"/>
      <c r="AC5" s="384"/>
    </row>
    <row r="6" spans="1:54" ht="17.25" customHeight="1" thickBot="1">
      <c r="B6" s="2087" t="s">
        <v>1082</v>
      </c>
      <c r="C6" s="2087" t="s">
        <v>1081</v>
      </c>
      <c r="D6" s="2073"/>
      <c r="E6" s="2069" t="s">
        <v>37</v>
      </c>
      <c r="F6" s="2069" t="s">
        <v>378</v>
      </c>
      <c r="G6" s="1886" t="s">
        <v>379</v>
      </c>
      <c r="H6" s="2073"/>
      <c r="I6" s="1886" t="s">
        <v>1084</v>
      </c>
      <c r="J6" s="1812" t="s">
        <v>387</v>
      </c>
      <c r="K6" s="1909">
        <f>YesterdayGen!A2</f>
        <v>41855</v>
      </c>
      <c r="L6" s="1911">
        <f>E3</f>
        <v>41856</v>
      </c>
      <c r="M6" s="1905" t="s">
        <v>388</v>
      </c>
      <c r="N6" s="1886" t="s">
        <v>389</v>
      </c>
      <c r="O6" s="1887" t="s">
        <v>390</v>
      </c>
      <c r="P6" s="2087" t="s">
        <v>391</v>
      </c>
      <c r="Q6" s="2073"/>
      <c r="R6" s="2303" t="s">
        <v>392</v>
      </c>
      <c r="S6" s="403"/>
      <c r="T6" s="384"/>
      <c r="U6" s="384"/>
      <c r="V6" s="384"/>
      <c r="W6" s="384"/>
      <c r="X6" s="384"/>
      <c r="Y6" s="384"/>
      <c r="Z6" s="384"/>
      <c r="AA6" s="384"/>
      <c r="AB6" s="384"/>
      <c r="AC6" s="384"/>
    </row>
    <row r="7" spans="1:54" ht="18.75" customHeight="1" thickBot="1">
      <c r="B7" s="2077"/>
      <c r="C7" s="2074"/>
      <c r="D7" s="2075"/>
      <c r="E7" s="2079"/>
      <c r="F7" s="2077"/>
      <c r="G7" s="2074"/>
      <c r="H7" s="2075"/>
      <c r="I7" s="2077"/>
      <c r="J7" s="1885" t="s">
        <v>150</v>
      </c>
      <c r="K7" s="1886" t="s">
        <v>385</v>
      </c>
      <c r="L7" s="1886" t="s">
        <v>386</v>
      </c>
      <c r="M7" s="1904" t="s">
        <v>385</v>
      </c>
      <c r="N7" s="1886" t="s">
        <v>393</v>
      </c>
      <c r="O7" s="1887" t="s">
        <v>394</v>
      </c>
      <c r="P7" s="2088" t="s">
        <v>395</v>
      </c>
      <c r="Q7" s="2075"/>
      <c r="R7" s="2303" t="s">
        <v>19</v>
      </c>
      <c r="S7" s="402"/>
      <c r="T7" s="384"/>
      <c r="U7" s="384"/>
      <c r="V7" s="384"/>
      <c r="W7" s="384"/>
      <c r="X7" s="384"/>
      <c r="Y7" s="384"/>
      <c r="Z7" s="384"/>
      <c r="AA7" s="384"/>
      <c r="AB7" s="384"/>
      <c r="AC7" s="384"/>
    </row>
    <row r="8" spans="1:54" ht="14.25" customHeight="1" thickBot="1">
      <c r="B8" s="1795"/>
      <c r="C8" s="1811"/>
      <c r="D8" s="1811"/>
      <c r="E8" s="1896"/>
      <c r="F8" s="1888"/>
      <c r="G8" s="1897" t="s">
        <v>997</v>
      </c>
      <c r="H8" s="1898" t="s">
        <v>41</v>
      </c>
      <c r="I8" s="1795" t="s">
        <v>41</v>
      </c>
      <c r="J8" s="1899" t="s">
        <v>41</v>
      </c>
      <c r="K8" s="1812" t="s">
        <v>41</v>
      </c>
      <c r="L8" s="1812" t="s">
        <v>41</v>
      </c>
      <c r="M8" s="1900" t="s">
        <v>41</v>
      </c>
      <c r="N8" s="1812" t="s">
        <v>41</v>
      </c>
      <c r="O8" s="1901" t="s">
        <v>41</v>
      </c>
      <c r="P8" s="2081"/>
      <c r="Q8" s="2080"/>
      <c r="R8" s="1896"/>
      <c r="S8" s="402"/>
      <c r="T8" s="384"/>
      <c r="U8" s="384"/>
      <c r="V8" s="384"/>
      <c r="W8" s="384"/>
      <c r="X8" s="384"/>
      <c r="Y8" s="384"/>
      <c r="Z8" s="384"/>
      <c r="AA8" s="384"/>
      <c r="AB8" s="384"/>
      <c r="AC8" s="384"/>
    </row>
    <row r="9" spans="1:54" ht="18.75" customHeight="1">
      <c r="B9" s="404">
        <v>1</v>
      </c>
      <c r="C9" s="1805" t="str">
        <f>Master!B3</f>
        <v>Ghorasal ST: Unit-1,2</v>
      </c>
      <c r="D9" s="405"/>
      <c r="E9" s="406" t="str">
        <f>Master!B5</f>
        <v>Gas</v>
      </c>
      <c r="F9" s="404" t="str">
        <f>Master!B4</f>
        <v>PDB</v>
      </c>
      <c r="G9" s="1810" t="str">
        <f>Master!B6</f>
        <v>2*55</v>
      </c>
      <c r="H9" s="407">
        <f>Master!B7</f>
        <v>110</v>
      </c>
      <c r="I9" s="1862">
        <f>Master!B8</f>
        <v>85</v>
      </c>
      <c r="J9" s="451">
        <f>YesterdayGen!B33</f>
        <v>0</v>
      </c>
      <c r="K9" s="1871">
        <f>YesterdayGen!B34</f>
        <v>30</v>
      </c>
      <c r="L9" s="451">
        <f>YesterdayGen!B36</f>
        <v>30</v>
      </c>
      <c r="M9" s="1895">
        <f>YesterdayGen!B35</f>
        <v>30</v>
      </c>
      <c r="N9" s="1871"/>
      <c r="O9" s="408"/>
      <c r="P9" s="3156"/>
      <c r="Q9" s="409"/>
      <c r="R9" s="410"/>
      <c r="S9" s="411"/>
      <c r="T9" s="384"/>
      <c r="U9" s="384"/>
      <c r="V9" s="384"/>
      <c r="W9" s="384"/>
      <c r="X9" s="384"/>
      <c r="Y9" s="384"/>
      <c r="Z9" s="384"/>
      <c r="AA9" s="384"/>
      <c r="AB9" s="384"/>
      <c r="AC9" s="384"/>
    </row>
    <row r="10" spans="1:54" ht="16.5" customHeight="1">
      <c r="B10" s="413"/>
      <c r="C10" s="1255" t="str">
        <f>Master!C3</f>
        <v>Ghorasal ST: Unit-3</v>
      </c>
      <c r="D10" s="414"/>
      <c r="E10" s="406" t="str">
        <f>Master!C5</f>
        <v>Gas</v>
      </c>
      <c r="F10" s="404" t="str">
        <f>Master!C4</f>
        <v>PDB</v>
      </c>
      <c r="G10" s="415" t="str">
        <f>Master!C6</f>
        <v>1*210</v>
      </c>
      <c r="H10" s="416">
        <f>Master!C7</f>
        <v>210</v>
      </c>
      <c r="I10" s="1863">
        <f>Master!C8</f>
        <v>170</v>
      </c>
      <c r="J10" s="1267">
        <f>YesterdayGen!C33</f>
        <v>120</v>
      </c>
      <c r="K10" s="1265">
        <f>YesterdayGen!C34</f>
        <v>120</v>
      </c>
      <c r="L10" s="1267">
        <f>YesterdayGen!C36</f>
        <v>120</v>
      </c>
      <c r="M10" s="1265">
        <f>YesterdayGen!C35</f>
        <v>120</v>
      </c>
      <c r="N10" s="1265">
        <f>I10-M10</f>
        <v>50</v>
      </c>
      <c r="O10" s="408"/>
      <c r="P10" s="417" t="s">
        <v>228</v>
      </c>
      <c r="Q10" s="418"/>
      <c r="R10" s="419"/>
      <c r="S10" s="420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</row>
    <row r="11" spans="1:54" ht="16.5" customHeight="1">
      <c r="B11" s="413"/>
      <c r="C11" s="1255" t="str">
        <f>Master!D3</f>
        <v>Ghorasal ST: Unit-4</v>
      </c>
      <c r="D11" s="414"/>
      <c r="E11" s="421" t="str">
        <f>Master!D5</f>
        <v>Gas</v>
      </c>
      <c r="F11" s="413" t="str">
        <f>Master!D4</f>
        <v>PDB</v>
      </c>
      <c r="G11" s="415" t="str">
        <f>Master!D6</f>
        <v>1*210</v>
      </c>
      <c r="H11" s="416">
        <f>Master!D7</f>
        <v>210</v>
      </c>
      <c r="I11" s="1863">
        <f>Master!D8</f>
        <v>180</v>
      </c>
      <c r="J11" s="1267">
        <f>YesterdayGen!D33</f>
        <v>0</v>
      </c>
      <c r="K11" s="1265">
        <f>YesterdayGen!D34</f>
        <v>0</v>
      </c>
      <c r="L11" s="1267">
        <f>YesterdayGen!D36</f>
        <v>0</v>
      </c>
      <c r="M11" s="1265">
        <f>YesterdayGen!D35</f>
        <v>0</v>
      </c>
      <c r="N11" s="1265">
        <v>0</v>
      </c>
      <c r="O11" s="408">
        <f>I11-M11</f>
        <v>180</v>
      </c>
      <c r="P11" s="422" t="s">
        <v>148</v>
      </c>
      <c r="Q11" s="423"/>
      <c r="R11" s="419"/>
      <c r="S11" s="42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</row>
    <row r="12" spans="1:54" ht="16.5" customHeight="1">
      <c r="B12" s="413"/>
      <c r="C12" s="1255" t="str">
        <f>Master!E3</f>
        <v>Ghorasal ST: Unit-5</v>
      </c>
      <c r="D12" s="414"/>
      <c r="E12" s="421" t="str">
        <f>Master!E5</f>
        <v>Gas</v>
      </c>
      <c r="F12" s="413" t="str">
        <f>Master!E4</f>
        <v>PDB</v>
      </c>
      <c r="G12" s="415" t="str">
        <f>Master!E6</f>
        <v>1*210</v>
      </c>
      <c r="H12" s="416">
        <f>Master!E7</f>
        <v>210</v>
      </c>
      <c r="I12" s="1863">
        <f>Master!E8</f>
        <v>190</v>
      </c>
      <c r="J12" s="1267">
        <f>YesterdayGen!E33</f>
        <v>0</v>
      </c>
      <c r="K12" s="1265">
        <f>YesterdayGen!E34</f>
        <v>0</v>
      </c>
      <c r="L12" s="1267">
        <f>YesterdayGen!E36</f>
        <v>0</v>
      </c>
      <c r="M12" s="1265">
        <f>YesterdayGen!E35</f>
        <v>0</v>
      </c>
      <c r="N12" s="1265">
        <f>I12-M12</f>
        <v>190</v>
      </c>
      <c r="O12" s="408"/>
      <c r="P12" s="422" t="s">
        <v>228</v>
      </c>
      <c r="Q12" s="425"/>
      <c r="R12" s="426"/>
      <c r="S12" s="420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</row>
    <row r="13" spans="1:54" ht="16.5" customHeight="1">
      <c r="B13" s="413">
        <v>2</v>
      </c>
      <c r="C13" s="1255" t="str">
        <f>Master!F3</f>
        <v>Ghorasal ST: Unit-7</v>
      </c>
      <c r="D13" s="414"/>
      <c r="E13" s="421" t="str">
        <f>Master!F5</f>
        <v>Gas</v>
      </c>
      <c r="F13" s="413" t="str">
        <f>Master!F4</f>
        <v>PDB</v>
      </c>
      <c r="G13" s="415" t="str">
        <f>Master!F6</f>
        <v>1*243+1*122</v>
      </c>
      <c r="H13" s="416">
        <f>Master!F7</f>
        <v>365</v>
      </c>
      <c r="I13" s="1863">
        <f>Master!F8</f>
        <v>365</v>
      </c>
      <c r="J13" s="1267">
        <f>YesterdayGen!F33</f>
        <v>365</v>
      </c>
      <c r="K13" s="1265">
        <f>YesterdayGen!F34</f>
        <v>365</v>
      </c>
      <c r="L13" s="1267">
        <f>YesterdayGen!F36</f>
        <v>365</v>
      </c>
      <c r="M13" s="1265">
        <f>YesterdayGen!F35</f>
        <v>365</v>
      </c>
      <c r="N13" s="1265">
        <f t="shared" ref="N13:N16" si="0">I13-M13</f>
        <v>0</v>
      </c>
      <c r="O13" s="408"/>
      <c r="P13" s="417"/>
      <c r="Q13" s="425"/>
      <c r="R13" s="426"/>
      <c r="S13" s="420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</row>
    <row r="14" spans="1:54" ht="16.5" customHeight="1">
      <c r="B14" s="413">
        <v>3</v>
      </c>
      <c r="C14" s="1256" t="str">
        <f>Master!H3</f>
        <v>Ghorashal 78MW (MAX)</v>
      </c>
      <c r="D14" s="414"/>
      <c r="E14" s="421" t="str">
        <f>Master!H5</f>
        <v>Gas</v>
      </c>
      <c r="F14" s="413" t="str">
        <f>Master!H4</f>
        <v>QRPP</v>
      </c>
      <c r="G14" s="427" t="str">
        <f>Master!H6</f>
        <v>2*40</v>
      </c>
      <c r="H14" s="416">
        <f>Master!H7</f>
        <v>78</v>
      </c>
      <c r="I14" s="1863">
        <f>Master!H8</f>
        <v>78</v>
      </c>
      <c r="J14" s="1267">
        <f>YesterdayGen!H33</f>
        <v>20</v>
      </c>
      <c r="K14" s="1265">
        <f>YesterdayGen!H34</f>
        <v>20</v>
      </c>
      <c r="L14" s="1877">
        <f>YesterdayGen!H36</f>
        <v>20</v>
      </c>
      <c r="M14" s="1879">
        <f>YesterdayGen!H35</f>
        <v>20</v>
      </c>
      <c r="N14" s="1265">
        <f t="shared" si="0"/>
        <v>58</v>
      </c>
      <c r="O14" s="408"/>
      <c r="P14" s="2677"/>
      <c r="Q14" s="425"/>
      <c r="R14" s="419"/>
      <c r="S14" s="230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</row>
    <row r="15" spans="1:54" ht="16.5" customHeight="1">
      <c r="B15" s="413">
        <v>4</v>
      </c>
      <c r="C15" s="1255" t="str">
        <f>Master!G3</f>
        <v>Ghorashal (Regent)</v>
      </c>
      <c r="D15" s="414"/>
      <c r="E15" s="421" t="str">
        <f>Master!G5</f>
        <v>Gas</v>
      </c>
      <c r="F15" s="413" t="str">
        <f>Master!G4</f>
        <v>IPP</v>
      </c>
      <c r="G15" s="427" t="str">
        <f>Master!G6</f>
        <v>34*3.35</v>
      </c>
      <c r="H15" s="416">
        <f>Master!G7</f>
        <v>108</v>
      </c>
      <c r="I15" s="1863">
        <f>Master!G8</f>
        <v>108</v>
      </c>
      <c r="J15" s="1267">
        <f>YesterdayGen!G33</f>
        <v>22</v>
      </c>
      <c r="K15" s="1265">
        <f>YesterdayGen!G34</f>
        <v>52</v>
      </c>
      <c r="L15" s="1877">
        <f>YesterdayGen!G36</f>
        <v>52</v>
      </c>
      <c r="M15" s="1879">
        <f>YesterdayGen!G35</f>
        <v>52</v>
      </c>
      <c r="N15" s="1265">
        <f t="shared" si="0"/>
        <v>56</v>
      </c>
      <c r="O15" s="408"/>
      <c r="P15" s="2677" t="s">
        <v>228</v>
      </c>
      <c r="Q15" s="425"/>
      <c r="R15" s="419"/>
      <c r="S15" s="230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</row>
    <row r="16" spans="1:54" ht="16.5" customHeight="1">
      <c r="B16" s="413">
        <v>5</v>
      </c>
      <c r="C16" s="1255" t="str">
        <f>Master!L3</f>
        <v>Haripur GT: Unit-1, 2</v>
      </c>
      <c r="D16" s="414"/>
      <c r="E16" s="421" t="str">
        <f>Master!L5</f>
        <v>Gas</v>
      </c>
      <c r="F16" s="413" t="str">
        <f>Master!L4</f>
        <v>SBU, PDB</v>
      </c>
      <c r="G16" s="427" t="str">
        <f>Master!L6</f>
        <v>2*32</v>
      </c>
      <c r="H16" s="416">
        <f>Master!L7</f>
        <v>64</v>
      </c>
      <c r="I16" s="1863">
        <f>Master!L8</f>
        <v>40</v>
      </c>
      <c r="J16" s="1267">
        <f>YesterdayGen!L33</f>
        <v>0</v>
      </c>
      <c r="K16" s="1265">
        <f>YesterdayGen!L34</f>
        <v>0</v>
      </c>
      <c r="L16" s="1877">
        <f>YesterdayGen!L36</f>
        <v>0</v>
      </c>
      <c r="M16" s="1879">
        <f>YesterdayGen!L35</f>
        <v>0</v>
      </c>
      <c r="N16" s="1265">
        <f t="shared" si="0"/>
        <v>40</v>
      </c>
      <c r="O16" s="408"/>
      <c r="P16" s="2677" t="s">
        <v>228</v>
      </c>
      <c r="Q16" s="418"/>
      <c r="R16" s="419"/>
      <c r="S16" s="230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</row>
    <row r="17" spans="1:342" ht="16.5" customHeight="1">
      <c r="B17" s="413">
        <v>6</v>
      </c>
      <c r="C17" s="1255" t="str">
        <f>Master!I3</f>
        <v>Haripur  412 MW CCPP</v>
      </c>
      <c r="D17" s="414"/>
      <c r="E17" s="421" t="str">
        <f>Master!I5</f>
        <v>Gas</v>
      </c>
      <c r="F17" s="413" t="str">
        <f>Master!I4</f>
        <v>EGCB</v>
      </c>
      <c r="G17" s="415" t="str">
        <f>Master!I6</f>
        <v>1*273+1*139</v>
      </c>
      <c r="H17" s="416">
        <f>Master!I7</f>
        <v>412</v>
      </c>
      <c r="I17" s="1863">
        <f>Master!I8</f>
        <v>412</v>
      </c>
      <c r="J17" s="1267">
        <f>YesterdayGen!I33</f>
        <v>370</v>
      </c>
      <c r="K17" s="1265">
        <f>YesterdayGen!I34</f>
        <v>410</v>
      </c>
      <c r="L17" s="1268">
        <f>YesterdayGen!I36</f>
        <v>412</v>
      </c>
      <c r="M17" s="1879">
        <f>YesterdayGen!I35</f>
        <v>412</v>
      </c>
      <c r="N17" s="1265"/>
      <c r="O17" s="408"/>
      <c r="P17" s="2677"/>
      <c r="Q17" s="419"/>
      <c r="R17" s="426"/>
      <c r="S17" s="2304" t="s">
        <v>397</v>
      </c>
      <c r="T17" s="384"/>
      <c r="U17" s="384"/>
      <c r="V17" s="384"/>
      <c r="W17" s="384"/>
      <c r="X17" s="384"/>
      <c r="Y17" s="384"/>
      <c r="Z17" s="384"/>
      <c r="AA17" s="384"/>
      <c r="AB17" s="384"/>
      <c r="AC17" s="384"/>
    </row>
    <row r="18" spans="1:342" ht="16.5" customHeight="1">
      <c r="B18" s="413">
        <v>7</v>
      </c>
      <c r="C18" s="1255" t="str">
        <f>Master!K3</f>
        <v>Haripur NEPC 110MW</v>
      </c>
      <c r="D18" s="414"/>
      <c r="E18" s="421" t="str">
        <f>Master!K5</f>
        <v>HFO</v>
      </c>
      <c r="F18" s="413" t="str">
        <f>Master!K4</f>
        <v>IPP</v>
      </c>
      <c r="G18" s="427" t="str">
        <f>Master!K6</f>
        <v>8*15</v>
      </c>
      <c r="H18" s="416">
        <f>Master!K7</f>
        <v>110</v>
      </c>
      <c r="I18" s="1863">
        <f>Master!K8</f>
        <v>110</v>
      </c>
      <c r="J18" s="1267">
        <f>YesterdayGen!K33</f>
        <v>0</v>
      </c>
      <c r="K18" s="1265">
        <f>YesterdayGen!K34</f>
        <v>0</v>
      </c>
      <c r="L18" s="1268">
        <f>YesterdayGen!K36</f>
        <v>110</v>
      </c>
      <c r="M18" s="1879">
        <f>YesterdayGen!K35</f>
        <v>110</v>
      </c>
      <c r="N18" s="1265"/>
      <c r="O18" s="429"/>
      <c r="P18" s="2678"/>
      <c r="Q18" s="419"/>
      <c r="R18" s="419"/>
      <c r="S18" s="2308">
        <v>299432</v>
      </c>
      <c r="T18" s="384"/>
      <c r="U18" s="384"/>
      <c r="V18" s="384"/>
      <c r="W18" s="384"/>
      <c r="X18" s="384"/>
      <c r="Y18" s="384"/>
      <c r="Z18" s="384"/>
      <c r="AA18" s="384"/>
      <c r="AB18" s="384"/>
      <c r="AC18" s="384"/>
    </row>
    <row r="19" spans="1:342" ht="16.5" customHeight="1">
      <c r="B19" s="413">
        <v>8</v>
      </c>
      <c r="C19" s="1255" t="str">
        <f>Master!J3</f>
        <v>Haripur Power CCPP 360MW</v>
      </c>
      <c r="D19" s="414"/>
      <c r="E19" s="421" t="str">
        <f>Master!J5</f>
        <v>Gas</v>
      </c>
      <c r="F19" s="413" t="str">
        <f>Master!J4</f>
        <v>IPP</v>
      </c>
      <c r="G19" s="427" t="str">
        <f>Master!J6</f>
        <v>1*235+1*125</v>
      </c>
      <c r="H19" s="416">
        <f>Master!J7</f>
        <v>360</v>
      </c>
      <c r="I19" s="1863">
        <f>Master!J8</f>
        <v>360</v>
      </c>
      <c r="J19" s="1267">
        <f>YesterdayGen!J33</f>
        <v>250</v>
      </c>
      <c r="K19" s="1265">
        <f>YesterdayGen!J34</f>
        <v>242</v>
      </c>
      <c r="L19" s="1268">
        <f>YesterdayGen!J36</f>
        <v>360</v>
      </c>
      <c r="M19" s="1880">
        <f>YesterdayGen!J35</f>
        <v>360</v>
      </c>
      <c r="N19" s="1265"/>
      <c r="O19" s="408"/>
      <c r="P19" s="2679"/>
      <c r="Q19" s="425"/>
      <c r="R19" s="419"/>
      <c r="S19" s="420" t="s">
        <v>399</v>
      </c>
      <c r="T19" s="384"/>
      <c r="U19" s="384"/>
      <c r="V19" s="384"/>
      <c r="W19" s="384"/>
      <c r="X19" s="384"/>
      <c r="Y19" s="384"/>
      <c r="Z19" s="384"/>
      <c r="AA19" s="384"/>
      <c r="AB19" s="384"/>
      <c r="AC19" s="384"/>
    </row>
    <row r="20" spans="1:342" s="367" customFormat="1" ht="16.5" customHeight="1">
      <c r="B20" s="413">
        <v>9</v>
      </c>
      <c r="C20" s="1257" t="str">
        <f>Master!M3</f>
        <v>Meghnaghat CCPP 450MW</v>
      </c>
      <c r="D20" s="430"/>
      <c r="E20" s="421" t="str">
        <f>Master!M5</f>
        <v>Gas</v>
      </c>
      <c r="F20" s="413" t="str">
        <f>Master!M4</f>
        <v>IPP</v>
      </c>
      <c r="G20" s="415" t="str">
        <f>Master!M6</f>
        <v>2*150+1*150</v>
      </c>
      <c r="H20" s="431">
        <f>Master!M7</f>
        <v>450</v>
      </c>
      <c r="I20" s="1864">
        <f>Master!M8</f>
        <v>450</v>
      </c>
      <c r="J20" s="1267">
        <f>YesterdayGen!M33</f>
        <v>380</v>
      </c>
      <c r="K20" s="1265">
        <f>YesterdayGen!M34</f>
        <v>360</v>
      </c>
      <c r="L20" s="1269">
        <f>YesterdayGen!M36</f>
        <v>450</v>
      </c>
      <c r="M20" s="490">
        <f>YesterdayGen!M35</f>
        <v>450</v>
      </c>
      <c r="N20" s="1265"/>
      <c r="O20" s="408"/>
      <c r="P20" s="2679"/>
      <c r="Q20" s="432"/>
      <c r="R20" s="426"/>
      <c r="S20" s="420" t="s">
        <v>400</v>
      </c>
      <c r="T20" s="433"/>
      <c r="U20" s="433"/>
      <c r="V20" s="433"/>
      <c r="W20" s="433"/>
      <c r="X20" s="433"/>
      <c r="Y20" s="433"/>
      <c r="Z20" s="433"/>
      <c r="AA20" s="433"/>
      <c r="AB20" s="433"/>
      <c r="AC20" s="433"/>
    </row>
    <row r="21" spans="1:342" ht="16.5" customHeight="1">
      <c r="B21" s="413">
        <v>10</v>
      </c>
      <c r="C21" s="1257" t="str">
        <f>Master!O3</f>
        <v>Meghnaghat (IEL)</v>
      </c>
      <c r="D21" s="430"/>
      <c r="E21" s="421" t="str">
        <f>Master!O5</f>
        <v>HFO</v>
      </c>
      <c r="F21" s="413" t="str">
        <f>Master!O4</f>
        <v>QRPP</v>
      </c>
      <c r="G21" s="415" t="str">
        <f>Master!O6</f>
        <v>12*8.9</v>
      </c>
      <c r="H21" s="431">
        <f>Master!O7</f>
        <v>100</v>
      </c>
      <c r="I21" s="1864">
        <f>Master!O8</f>
        <v>100</v>
      </c>
      <c r="J21" s="1267">
        <f>YesterdayGen!O33</f>
        <v>40</v>
      </c>
      <c r="K21" s="1265">
        <f>YesterdayGen!O34</f>
        <v>100</v>
      </c>
      <c r="L21" s="1269">
        <f>YesterdayGen!O36</f>
        <v>100</v>
      </c>
      <c r="M21" s="490">
        <f>YesterdayGen!O35</f>
        <v>100</v>
      </c>
      <c r="N21" s="1265"/>
      <c r="O21" s="408"/>
      <c r="P21" s="2680"/>
      <c r="Q21" s="432"/>
      <c r="R21" s="419"/>
      <c r="S21" s="420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FE21" s="366">
        <v>0</v>
      </c>
    </row>
    <row r="22" spans="1:342" ht="16.5" customHeight="1">
      <c r="B22" s="413">
        <v>11</v>
      </c>
      <c r="C22" s="1257" t="str">
        <f>Master!N3</f>
        <v>Meghnaghat CCPP(Summit)</v>
      </c>
      <c r="D22" s="430"/>
      <c r="E22" s="421" t="str">
        <f>Master!N5</f>
        <v>HSD</v>
      </c>
      <c r="F22" s="413" t="str">
        <f>Master!N4</f>
        <v>IPP</v>
      </c>
      <c r="G22" s="1860" t="str">
        <f>Master!N6</f>
        <v>2*110+1*110</v>
      </c>
      <c r="H22" s="431">
        <f>Master!N7</f>
        <v>305</v>
      </c>
      <c r="I22" s="1864">
        <f>Master!N8</f>
        <v>305</v>
      </c>
      <c r="J22" s="1267">
        <f>YesterdayGen!N33</f>
        <v>200</v>
      </c>
      <c r="K22" s="1265">
        <f>YesterdayGen!N34</f>
        <v>200</v>
      </c>
      <c r="L22" s="1269">
        <f>YesterdayGen!N36</f>
        <v>305</v>
      </c>
      <c r="M22" s="1881">
        <f>YesterdayGen!N35</f>
        <v>305</v>
      </c>
      <c r="N22" s="1265"/>
      <c r="O22" s="408"/>
      <c r="P22" s="2680"/>
      <c r="Q22" s="432"/>
      <c r="R22" s="419"/>
      <c r="S22" s="420">
        <v>299634</v>
      </c>
      <c r="T22" s="384"/>
      <c r="U22" s="384"/>
      <c r="V22" s="384"/>
      <c r="W22" s="384"/>
      <c r="X22" s="384"/>
      <c r="Y22" s="384"/>
      <c r="Z22" s="384"/>
      <c r="AA22" s="384"/>
      <c r="AB22" s="384"/>
      <c r="AC22" s="384"/>
    </row>
    <row r="23" spans="1:342" ht="16.5" customHeight="1">
      <c r="B23" s="413">
        <v>12</v>
      </c>
      <c r="C23" s="1257" t="str">
        <f>Master!P3</f>
        <v>Madanganj 102MW</v>
      </c>
      <c r="D23" s="430"/>
      <c r="E23" s="421" t="str">
        <f>Master!P5</f>
        <v>HFO</v>
      </c>
      <c r="F23" s="413" t="str">
        <f>Master!P4</f>
        <v xml:space="preserve">QRPP </v>
      </c>
      <c r="G23" s="415" t="str">
        <f>Master!P6</f>
        <v>6*17</v>
      </c>
      <c r="H23" s="431">
        <f>Master!P7</f>
        <v>102</v>
      </c>
      <c r="I23" s="1864">
        <f>Master!P8</f>
        <v>100</v>
      </c>
      <c r="J23" s="1267">
        <f>YesterdayGen!P33</f>
        <v>64</v>
      </c>
      <c r="K23" s="1265">
        <f>YesterdayGen!P34</f>
        <v>72</v>
      </c>
      <c r="L23" s="1269">
        <f>YesterdayGen!P36</f>
        <v>84</v>
      </c>
      <c r="M23" s="490">
        <f>YesterdayGen!P35</f>
        <v>84</v>
      </c>
      <c r="N23" s="1265"/>
      <c r="O23" s="408">
        <f>I23-M23</f>
        <v>16</v>
      </c>
      <c r="P23" s="2680" t="s">
        <v>160</v>
      </c>
      <c r="Q23" s="432"/>
      <c r="R23" s="434"/>
      <c r="S23" s="420">
        <v>299624</v>
      </c>
      <c r="T23" s="384"/>
      <c r="U23" s="384"/>
      <c r="V23" s="384"/>
      <c r="W23" s="384"/>
      <c r="X23" s="384"/>
      <c r="Y23" s="384"/>
      <c r="Z23" s="384"/>
      <c r="AA23" s="384"/>
      <c r="AB23" s="384"/>
      <c r="AC23" s="384"/>
    </row>
    <row r="24" spans="1:342" ht="16.5" customHeight="1">
      <c r="B24" s="413">
        <v>13</v>
      </c>
      <c r="C24" s="1258" t="str">
        <f>Master!Q3</f>
        <v>Madanganj-55 MW</v>
      </c>
      <c r="D24" s="430"/>
      <c r="E24" s="421" t="str">
        <f>Master!Q5</f>
        <v>HFO</v>
      </c>
      <c r="F24" s="413" t="str">
        <f>Master!Q4</f>
        <v>(IPP)</v>
      </c>
      <c r="G24" s="415" t="str">
        <f>Master!Q6</f>
        <v>3*17.08+1*11.3</v>
      </c>
      <c r="H24" s="431">
        <f>Master!Q7</f>
        <v>55</v>
      </c>
      <c r="I24" s="1864">
        <f>Master!Q8</f>
        <v>55</v>
      </c>
      <c r="J24" s="1267">
        <f>YesterdayGen!Q33</f>
        <v>55</v>
      </c>
      <c r="K24" s="1265">
        <f>YesterdayGen!Q34</f>
        <v>55</v>
      </c>
      <c r="L24" s="1269">
        <f>YesterdayGen!Q36</f>
        <v>55</v>
      </c>
      <c r="M24" s="490">
        <f>YesterdayGen!Q35</f>
        <v>55</v>
      </c>
      <c r="N24" s="1265"/>
      <c r="O24" s="408"/>
      <c r="P24" s="2680"/>
      <c r="Q24" s="432"/>
      <c r="R24" s="434"/>
      <c r="S24" s="420">
        <v>299625</v>
      </c>
      <c r="T24" s="384"/>
      <c r="U24" s="384"/>
      <c r="V24" s="384"/>
      <c r="W24" s="384"/>
      <c r="X24" s="384"/>
      <c r="Y24" s="384"/>
      <c r="Z24" s="384"/>
      <c r="AA24" s="384"/>
      <c r="AB24" s="384"/>
      <c r="AC24" s="384"/>
    </row>
    <row r="25" spans="1:342" ht="16.5" customHeight="1">
      <c r="B25" s="413">
        <v>14</v>
      </c>
      <c r="C25" s="1257" t="str">
        <f>Master!Y3</f>
        <v>Keraniganj (Powerpac) 100MW</v>
      </c>
      <c r="D25" s="430"/>
      <c r="E25" s="421" t="str">
        <f>Master!Y5</f>
        <v>HFO</v>
      </c>
      <c r="F25" s="413" t="str">
        <f>Master!Y4</f>
        <v>QRPP</v>
      </c>
      <c r="G25" s="415" t="str">
        <f>Master!Y6</f>
        <v>8*13.45</v>
      </c>
      <c r="H25" s="431">
        <f>Master!Y7</f>
        <v>100</v>
      </c>
      <c r="I25" s="1864">
        <f>Master!Y8</f>
        <v>100</v>
      </c>
      <c r="J25" s="1267">
        <f>YesterdayGen!Y33</f>
        <v>40</v>
      </c>
      <c r="K25" s="1265">
        <f>YesterdayGen!Y34</f>
        <v>50</v>
      </c>
      <c r="L25" s="1269">
        <f>YesterdayGen!Y36</f>
        <v>100</v>
      </c>
      <c r="M25" s="490">
        <f>YesterdayGen!Y35</f>
        <v>100</v>
      </c>
      <c r="N25" s="1265"/>
      <c r="O25" s="408"/>
      <c r="P25" s="2680"/>
      <c r="Q25" s="432"/>
      <c r="R25" s="419"/>
      <c r="S25" s="420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</row>
    <row r="26" spans="1:342" ht="16.5" customHeight="1">
      <c r="B26" s="413">
        <v>15</v>
      </c>
      <c r="C26" s="1255" t="str">
        <f>Master!AF3</f>
        <v>Narshingdi  (Doreen)</v>
      </c>
      <c r="D26" s="414"/>
      <c r="E26" s="421" t="str">
        <f>Master!AF5</f>
        <v>Gas</v>
      </c>
      <c r="F26" s="435" t="str">
        <f>Master!AF4</f>
        <v>SIPP, REB</v>
      </c>
      <c r="G26" s="436" t="str">
        <f>Master!AF6</f>
        <v>8*2.90</v>
      </c>
      <c r="H26" s="416">
        <f>Master!AF7</f>
        <v>22</v>
      </c>
      <c r="I26" s="1863">
        <f>Master!AF8</f>
        <v>22</v>
      </c>
      <c r="J26" s="1267">
        <f>YesterdayGen!AF33</f>
        <v>22</v>
      </c>
      <c r="K26" s="1265">
        <f>YesterdayGen!AF34</f>
        <v>22</v>
      </c>
      <c r="L26" s="1268">
        <f>YesterdayGen!AF36</f>
        <v>22</v>
      </c>
      <c r="M26" s="1879">
        <f>YesterdayGen!AF35</f>
        <v>22</v>
      </c>
      <c r="N26" s="1265"/>
      <c r="O26" s="408"/>
      <c r="P26" s="2681"/>
      <c r="Q26" s="432"/>
      <c r="R26" s="437"/>
      <c r="S26" s="420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</row>
    <row r="27" spans="1:342" s="438" customFormat="1" ht="16.5" customHeight="1">
      <c r="A27" s="367"/>
      <c r="B27" s="413">
        <v>16</v>
      </c>
      <c r="C27" s="1255" t="str">
        <f>Master!S3</f>
        <v>Siddhirgonj ST 210MW</v>
      </c>
      <c r="D27" s="414"/>
      <c r="E27" s="421" t="str">
        <f>Master!S5</f>
        <v>Gas</v>
      </c>
      <c r="F27" s="413" t="str">
        <f>Master!S4</f>
        <v>PDB</v>
      </c>
      <c r="G27" s="427" t="str">
        <f>Master!S6</f>
        <v xml:space="preserve"> 1*210</v>
      </c>
      <c r="H27" s="416">
        <f>Master!S7</f>
        <v>210</v>
      </c>
      <c r="I27" s="1863">
        <f>Master!S8</f>
        <v>115</v>
      </c>
      <c r="J27" s="1267">
        <f>YesterdayGen!S33</f>
        <v>0</v>
      </c>
      <c r="K27" s="1265">
        <f>YesterdayGen!S34</f>
        <v>0</v>
      </c>
      <c r="L27" s="1267">
        <f>YesterdayGen!S36</f>
        <v>0</v>
      </c>
      <c r="M27" s="1874">
        <f>YesterdayGen!S35</f>
        <v>0</v>
      </c>
      <c r="N27" s="1265">
        <f t="shared" ref="N27:N28" si="1">I27-M27</f>
        <v>115</v>
      </c>
      <c r="O27" s="408"/>
      <c r="P27" s="2680" t="s">
        <v>228</v>
      </c>
      <c r="Q27" s="432"/>
      <c r="R27" s="419"/>
      <c r="S27" s="420" t="s">
        <v>401</v>
      </c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  <c r="HJ27" s="367"/>
      <c r="HK27" s="367"/>
      <c r="HL27" s="367"/>
      <c r="HM27" s="367"/>
      <c r="HN27" s="367"/>
      <c r="HO27" s="367"/>
      <c r="HP27" s="367"/>
      <c r="HQ27" s="367"/>
      <c r="HR27" s="367"/>
      <c r="HS27" s="367"/>
      <c r="HT27" s="367"/>
      <c r="HU27" s="367"/>
      <c r="HV27" s="367"/>
      <c r="HW27" s="367"/>
      <c r="HX27" s="367"/>
      <c r="HY27" s="367"/>
      <c r="HZ27" s="367"/>
      <c r="IA27" s="367"/>
      <c r="IB27" s="367"/>
      <c r="IC27" s="367"/>
      <c r="ID27" s="367"/>
      <c r="IE27" s="367"/>
      <c r="IF27" s="367"/>
      <c r="IG27" s="367"/>
      <c r="IH27" s="367"/>
      <c r="II27" s="367"/>
      <c r="IJ27" s="367"/>
      <c r="IK27" s="367"/>
      <c r="IL27" s="367"/>
      <c r="IM27" s="367"/>
      <c r="IN27" s="367"/>
      <c r="IO27" s="367"/>
      <c r="IP27" s="367"/>
      <c r="IQ27" s="367"/>
      <c r="IR27" s="367"/>
      <c r="IS27" s="367"/>
      <c r="IT27" s="367"/>
      <c r="IU27" s="367"/>
      <c r="IV27" s="367"/>
      <c r="IW27" s="367"/>
      <c r="IX27" s="367"/>
      <c r="IY27" s="367"/>
      <c r="IZ27" s="367"/>
      <c r="JA27" s="367"/>
      <c r="JB27" s="367"/>
      <c r="JC27" s="367"/>
      <c r="JD27" s="367"/>
      <c r="JE27" s="367"/>
      <c r="JF27" s="367"/>
      <c r="JG27" s="367"/>
      <c r="JH27" s="367"/>
      <c r="JI27" s="367"/>
      <c r="JJ27" s="367"/>
      <c r="JK27" s="367"/>
      <c r="JL27" s="367"/>
      <c r="JM27" s="367"/>
      <c r="JN27" s="367"/>
      <c r="JO27" s="367"/>
      <c r="JP27" s="367"/>
      <c r="JQ27" s="367"/>
      <c r="JR27" s="367"/>
      <c r="JS27" s="367"/>
      <c r="JT27" s="367"/>
      <c r="JU27" s="367"/>
      <c r="JV27" s="367"/>
      <c r="JW27" s="367"/>
      <c r="JX27" s="367"/>
      <c r="JY27" s="367"/>
      <c r="JZ27" s="367"/>
      <c r="KA27" s="367"/>
      <c r="KB27" s="367"/>
      <c r="KC27" s="367"/>
      <c r="KD27" s="367"/>
      <c r="KE27" s="367"/>
      <c r="KF27" s="367"/>
      <c r="KG27" s="367"/>
      <c r="KH27" s="367"/>
      <c r="KI27" s="367"/>
      <c r="KJ27" s="367"/>
      <c r="KK27" s="367"/>
      <c r="KL27" s="367"/>
      <c r="KM27" s="367"/>
      <c r="KN27" s="367"/>
      <c r="KO27" s="367"/>
      <c r="KP27" s="367"/>
      <c r="KQ27" s="367"/>
      <c r="KR27" s="367"/>
      <c r="KS27" s="367"/>
      <c r="KT27" s="367"/>
      <c r="KU27" s="367"/>
      <c r="KV27" s="367"/>
      <c r="KW27" s="367"/>
      <c r="KX27" s="367"/>
      <c r="KY27" s="367"/>
      <c r="KZ27" s="367"/>
      <c r="LA27" s="367"/>
      <c r="LB27" s="367"/>
      <c r="LC27" s="367"/>
      <c r="LD27" s="367"/>
      <c r="LE27" s="367"/>
      <c r="LF27" s="367"/>
      <c r="LG27" s="367"/>
      <c r="LH27" s="367"/>
      <c r="LI27" s="367"/>
      <c r="LJ27" s="367"/>
      <c r="LK27" s="367"/>
      <c r="LL27" s="367"/>
      <c r="LM27" s="367"/>
      <c r="LN27" s="367"/>
      <c r="LO27" s="367"/>
      <c r="LP27" s="367"/>
      <c r="LQ27" s="367"/>
      <c r="LR27" s="367"/>
      <c r="LS27" s="367"/>
      <c r="LT27" s="367"/>
      <c r="LU27" s="367"/>
      <c r="LV27" s="367"/>
      <c r="LW27" s="367"/>
      <c r="LX27" s="367"/>
      <c r="LY27" s="367"/>
      <c r="LZ27" s="367"/>
      <c r="MA27" s="367"/>
      <c r="MB27" s="367"/>
      <c r="MC27" s="367"/>
      <c r="MD27" s="367"/>
    </row>
    <row r="28" spans="1:342" ht="16.5" customHeight="1">
      <c r="B28" s="413">
        <v>17</v>
      </c>
      <c r="C28" s="1255" t="str">
        <f>Master!T3</f>
        <v xml:space="preserve">Siddhirgonj GT Unit-1&amp; 2 </v>
      </c>
      <c r="D28" s="414"/>
      <c r="E28" s="421" t="str">
        <f>Master!T5</f>
        <v>Gas</v>
      </c>
      <c r="F28" s="413" t="str">
        <f>Master!T4</f>
        <v>EGCB</v>
      </c>
      <c r="G28" s="427" t="str">
        <f>Master!T6</f>
        <v xml:space="preserve"> 2*105</v>
      </c>
      <c r="H28" s="416">
        <f>Master!T7</f>
        <v>210</v>
      </c>
      <c r="I28" s="1863">
        <f>Master!T8</f>
        <v>210</v>
      </c>
      <c r="J28" s="1267">
        <f>YesterdayGen!T33</f>
        <v>0</v>
      </c>
      <c r="K28" s="1265">
        <f>YesterdayGen!T34</f>
        <v>0</v>
      </c>
      <c r="L28" s="1268">
        <f>YesterdayGen!T36</f>
        <v>0</v>
      </c>
      <c r="M28" s="1880">
        <f>YesterdayGen!T35</f>
        <v>0</v>
      </c>
      <c r="N28" s="1265">
        <f t="shared" si="1"/>
        <v>210</v>
      </c>
      <c r="O28" s="408"/>
      <c r="P28" s="2681" t="s">
        <v>228</v>
      </c>
      <c r="Q28" s="432"/>
      <c r="R28" s="419"/>
      <c r="S28" s="420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</row>
    <row r="29" spans="1:342" ht="16.5" customHeight="1">
      <c r="B29" s="413">
        <v>18</v>
      </c>
      <c r="C29" s="1259" t="str">
        <f>Master!U3</f>
        <v>Siddhirganj (Desh)</v>
      </c>
      <c r="D29" s="439"/>
      <c r="E29" s="421" t="str">
        <f>Master!U5</f>
        <v>HSD</v>
      </c>
      <c r="F29" s="413" t="str">
        <f>Master!U4</f>
        <v xml:space="preserve">QRPP </v>
      </c>
      <c r="G29" s="436" t="str">
        <f>Master!U6</f>
        <v>96*1.2</v>
      </c>
      <c r="H29" s="440">
        <f>Master!U7</f>
        <v>100</v>
      </c>
      <c r="I29" s="1865">
        <f>Master!U8</f>
        <v>100</v>
      </c>
      <c r="J29" s="1267">
        <f>YesterdayGen!U33</f>
        <v>0</v>
      </c>
      <c r="K29" s="1265">
        <f>YesterdayGen!U34</f>
        <v>0</v>
      </c>
      <c r="L29" s="1270">
        <f>YesterdayGen!U36</f>
        <v>100</v>
      </c>
      <c r="M29" s="1882">
        <f>YesterdayGen!U35</f>
        <v>100</v>
      </c>
      <c r="N29" s="1265"/>
      <c r="O29" s="408"/>
      <c r="P29" s="2682"/>
      <c r="Q29" s="425"/>
      <c r="R29" s="419"/>
      <c r="S29" s="420">
        <v>299745</v>
      </c>
      <c r="T29" s="384"/>
      <c r="U29" s="384"/>
      <c r="V29" s="384"/>
      <c r="W29" s="384"/>
      <c r="X29" s="384"/>
      <c r="Y29" s="384"/>
      <c r="Z29" s="384"/>
      <c r="AA29" s="384"/>
      <c r="AB29" s="384"/>
      <c r="AC29" s="384"/>
    </row>
    <row r="30" spans="1:342" ht="16.5" customHeight="1">
      <c r="B30" s="413">
        <v>19</v>
      </c>
      <c r="C30" s="1259" t="str">
        <f>Master!V3</f>
        <v>Siddhirganj (Dutch Bangla)</v>
      </c>
      <c r="D30" s="439"/>
      <c r="E30" s="421" t="str">
        <f>Master!V5</f>
        <v>HFO</v>
      </c>
      <c r="F30" s="413" t="str">
        <f>Master!V4</f>
        <v xml:space="preserve">QRPP </v>
      </c>
      <c r="G30" s="436" t="str">
        <f>Master!V6</f>
        <v>12*8.9</v>
      </c>
      <c r="H30" s="440">
        <f>Master!V7</f>
        <v>100</v>
      </c>
      <c r="I30" s="1865">
        <f>Master!V8</f>
        <v>100</v>
      </c>
      <c r="J30" s="1267">
        <f>YesterdayGen!V33</f>
        <v>40</v>
      </c>
      <c r="K30" s="1265">
        <f>YesterdayGen!V34</f>
        <v>100</v>
      </c>
      <c r="L30" s="1270">
        <f>YesterdayGen!V36</f>
        <v>100</v>
      </c>
      <c r="M30" s="1882">
        <f>YesterdayGen!V35</f>
        <v>100</v>
      </c>
      <c r="N30" s="1265"/>
      <c r="O30" s="408"/>
      <c r="P30" s="2679"/>
      <c r="Q30" s="425"/>
      <c r="R30" s="432"/>
      <c r="S30" s="420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</row>
    <row r="31" spans="1:342" ht="16.5" customHeight="1">
      <c r="B31" s="413">
        <v>20</v>
      </c>
      <c r="C31" s="1259" t="str">
        <f>Master!R3</f>
        <v>Siddhirganj CCPP-335 MW</v>
      </c>
      <c r="D31" s="439"/>
      <c r="E31" s="421" t="str">
        <f>Master!R5</f>
        <v>Gas</v>
      </c>
      <c r="F31" s="413" t="str">
        <f>Master!R4</f>
        <v>EGCB</v>
      </c>
      <c r="G31" s="436" t="str">
        <f>Master!R6</f>
        <v>1*217</v>
      </c>
      <c r="H31" s="440">
        <f>Master!R7</f>
        <v>217</v>
      </c>
      <c r="I31" s="1865">
        <f>Master!R8</f>
        <v>217</v>
      </c>
      <c r="J31" s="1267">
        <f>YesterdayGen!R33</f>
        <v>155</v>
      </c>
      <c r="K31" s="1265">
        <f>YesterdayGen!R34</f>
        <v>218</v>
      </c>
      <c r="L31" s="1270">
        <f>YesterdayGen!R36</f>
        <v>217</v>
      </c>
      <c r="M31" s="1882">
        <f>YesterdayGen!R35</f>
        <v>217</v>
      </c>
      <c r="N31" s="1265"/>
      <c r="O31" s="408"/>
      <c r="P31" s="2683"/>
      <c r="Q31" s="432"/>
      <c r="R31" s="432"/>
      <c r="S31" s="420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</row>
    <row r="32" spans="1:342" ht="16.5" customHeight="1">
      <c r="B32" s="413">
        <v>21</v>
      </c>
      <c r="C32" s="2168" t="str">
        <f>Master!AA3</f>
        <v>Pagla (DPA )</v>
      </c>
      <c r="D32" s="414"/>
      <c r="E32" s="421" t="str">
        <f>Master!AA5</f>
        <v>HSD</v>
      </c>
      <c r="F32" s="413" t="str">
        <f>Master!AA4</f>
        <v xml:space="preserve">QRPP </v>
      </c>
      <c r="G32" s="427" t="str">
        <f>Master!AA6</f>
        <v>100*0.5</v>
      </c>
      <c r="H32" s="416">
        <f>Master!AA7</f>
        <v>50</v>
      </c>
      <c r="I32" s="1863">
        <f>Master!AA8</f>
        <v>50</v>
      </c>
      <c r="J32" s="1267">
        <f>YesterdayGen!AA33</f>
        <v>10</v>
      </c>
      <c r="K32" s="1265">
        <f>YesterdayGen!AA34</f>
        <v>20</v>
      </c>
      <c r="L32" s="1268">
        <f>YesterdayGen!AA36</f>
        <v>50</v>
      </c>
      <c r="M32" s="1879">
        <f>YesterdayGen!AA35</f>
        <v>50</v>
      </c>
      <c r="N32" s="1265"/>
      <c r="O32" s="408"/>
      <c r="P32" s="2682"/>
      <c r="Q32" s="432"/>
      <c r="R32" s="425"/>
      <c r="S32" s="420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</row>
    <row r="33" spans="2:29" ht="16.5" customHeight="1">
      <c r="B33" s="413">
        <v>22</v>
      </c>
      <c r="C33" s="1255" t="str">
        <f>Master!W3</f>
        <v>Gagnagar (Orion)</v>
      </c>
      <c r="D33" s="414"/>
      <c r="E33" s="421" t="str">
        <f>Master!W5</f>
        <v>HFO</v>
      </c>
      <c r="F33" s="413" t="str">
        <f>Master!W4</f>
        <v>IPP</v>
      </c>
      <c r="G33" s="427" t="str">
        <f>Master!W6</f>
        <v>12*8.924</v>
      </c>
      <c r="H33" s="416">
        <f>Master!W7</f>
        <v>102</v>
      </c>
      <c r="I33" s="1863">
        <f>Master!W8</f>
        <v>102</v>
      </c>
      <c r="J33" s="1267">
        <f>YesterdayGen!W33</f>
        <v>40</v>
      </c>
      <c r="K33" s="1265">
        <f>YesterdayGen!W34</f>
        <v>30</v>
      </c>
      <c r="L33" s="1268">
        <f>YesterdayGen!W36</f>
        <v>102</v>
      </c>
      <c r="M33" s="1880">
        <f>YesterdayGen!W35</f>
        <v>102</v>
      </c>
      <c r="N33" s="1265"/>
      <c r="O33" s="408"/>
      <c r="P33" s="2679"/>
      <c r="Q33" s="432"/>
      <c r="R33" s="432"/>
      <c r="S33" s="420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</row>
    <row r="34" spans="2:29" ht="16.5" customHeight="1">
      <c r="B34" s="413">
        <v>23</v>
      </c>
      <c r="C34" s="1255" t="str">
        <f>Master!AB3</f>
        <v>Katpotti 51 MW</v>
      </c>
      <c r="D34" s="414"/>
      <c r="E34" s="421" t="str">
        <f>Master!AB5</f>
        <v>HFO</v>
      </c>
      <c r="F34" s="413" t="str">
        <f>Master!AB4</f>
        <v>IPP</v>
      </c>
      <c r="G34" s="427" t="str">
        <f>Master!AB6</f>
        <v>7*7.9</v>
      </c>
      <c r="H34" s="416">
        <f>Master!AB7</f>
        <v>51</v>
      </c>
      <c r="I34" s="1863">
        <f>Master!AB8</f>
        <v>51</v>
      </c>
      <c r="J34" s="1267">
        <f>YesterdayGen!AB33</f>
        <v>40</v>
      </c>
      <c r="K34" s="1265">
        <f>YesterdayGen!AB34</f>
        <v>40</v>
      </c>
      <c r="L34" s="1268">
        <f>YesterdayGen!AB36</f>
        <v>40</v>
      </c>
      <c r="M34" s="1879">
        <f>YesterdayGen!AB35</f>
        <v>40</v>
      </c>
      <c r="N34" s="1265"/>
      <c r="O34" s="408">
        <f>I34-M34</f>
        <v>11</v>
      </c>
      <c r="P34" s="2682" t="s">
        <v>160</v>
      </c>
      <c r="Q34" s="432"/>
      <c r="R34" s="434"/>
      <c r="S34" s="420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</row>
    <row r="35" spans="2:29" ht="16.5" customHeight="1">
      <c r="B35" s="413">
        <v>24</v>
      </c>
      <c r="C35" s="1255" t="str">
        <f>Master!AC3</f>
        <v>Banco Energy  54MW</v>
      </c>
      <c r="D35" s="414"/>
      <c r="E35" s="421" t="str">
        <f>Master!AC5</f>
        <v>HFO</v>
      </c>
      <c r="F35" s="413" t="str">
        <f>Master!AC4</f>
        <v>IPP</v>
      </c>
      <c r="G35" s="427" t="str">
        <f>Master!AC6</f>
        <v>3*18</v>
      </c>
      <c r="H35" s="416">
        <f>Master!AC7</f>
        <v>54</v>
      </c>
      <c r="I35" s="1863">
        <f>Master!AC8</f>
        <v>54</v>
      </c>
      <c r="J35" s="1267">
        <f>YesterdayGen!AC33</f>
        <v>36</v>
      </c>
      <c r="K35" s="1265">
        <f>YesterdayGen!AC34</f>
        <v>54</v>
      </c>
      <c r="L35" s="1268">
        <f>YesterdayGen!AC36</f>
        <v>54</v>
      </c>
      <c r="M35" s="1879">
        <f>YesterdayGen!AC35</f>
        <v>54</v>
      </c>
      <c r="N35" s="1265"/>
      <c r="O35" s="408"/>
      <c r="P35" s="2682"/>
      <c r="Q35" s="432"/>
      <c r="R35" s="441"/>
      <c r="S35" s="420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</row>
    <row r="36" spans="2:29" ht="16.5" customHeight="1">
      <c r="B36" s="413">
        <v>25</v>
      </c>
      <c r="C36" s="1255" t="str">
        <f>Master!X3</f>
        <v xml:space="preserve"> Kodda     149 MW</v>
      </c>
      <c r="D36" s="414"/>
      <c r="E36" s="421" t="str">
        <f>Master!X5</f>
        <v>HFO</v>
      </c>
      <c r="F36" s="413" t="str">
        <f>Master!X4</f>
        <v>BPDB-RPCL</v>
      </c>
      <c r="G36" s="427" t="str">
        <f>Master!X6</f>
        <v>9*17.06</v>
      </c>
      <c r="H36" s="416">
        <f>Master!X7</f>
        <v>149</v>
      </c>
      <c r="I36" s="1863">
        <f>Master!X8</f>
        <v>149</v>
      </c>
      <c r="J36" s="1267">
        <f>YesterdayGen!X33</f>
        <v>82</v>
      </c>
      <c r="K36" s="1265">
        <f>YesterdayGen!X34</f>
        <v>149</v>
      </c>
      <c r="L36" s="1268">
        <f>YesterdayGen!X36</f>
        <v>149</v>
      </c>
      <c r="M36" s="1879">
        <f>YesterdayGen!X35</f>
        <v>149</v>
      </c>
      <c r="N36" s="1265"/>
      <c r="O36" s="408">
        <f>I36-K36</f>
        <v>0</v>
      </c>
      <c r="P36" s="2682"/>
      <c r="Q36" s="432"/>
      <c r="R36" s="410"/>
      <c r="S36" s="420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</row>
    <row r="37" spans="2:29" ht="16.5" customHeight="1">
      <c r="B37" s="413">
        <v>26</v>
      </c>
      <c r="C37" s="1255" t="str">
        <f>Master!AD3</f>
        <v>Northern 55 MW</v>
      </c>
      <c r="D37" s="414"/>
      <c r="E37" s="421" t="str">
        <f>Master!AD5</f>
        <v>HFO</v>
      </c>
      <c r="F37" s="413" t="str">
        <f>Master!AD4</f>
        <v>IPP</v>
      </c>
      <c r="G37" s="427" t="str">
        <f>Master!AD6</f>
        <v>3*19.3</v>
      </c>
      <c r="H37" s="416">
        <f>Master!AD7</f>
        <v>55</v>
      </c>
      <c r="I37" s="1863">
        <f>Master!AD8</f>
        <v>55</v>
      </c>
      <c r="J37" s="1267">
        <f>YesterdayGen!AD33</f>
        <v>56</v>
      </c>
      <c r="K37" s="1265">
        <f>YesterdayGen!AD34</f>
        <v>56</v>
      </c>
      <c r="L37" s="1268">
        <f>YesterdayGen!AD36</f>
        <v>55</v>
      </c>
      <c r="M37" s="2350">
        <f>YesterdayGen!AD35</f>
        <v>55</v>
      </c>
      <c r="N37" s="1265"/>
      <c r="O37" s="408"/>
      <c r="P37" s="2679"/>
      <c r="Q37" s="432"/>
      <c r="R37" s="410"/>
      <c r="S37" s="420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</row>
    <row r="38" spans="2:29" ht="16.5" customHeight="1">
      <c r="B38" s="413">
        <v>27</v>
      </c>
      <c r="C38" s="1255" t="str">
        <f>Master!AE3</f>
        <v>Southern 55MW</v>
      </c>
      <c r="D38" s="414"/>
      <c r="E38" s="421" t="str">
        <f>Master!AE5</f>
        <v>HFO</v>
      </c>
      <c r="F38" s="413" t="str">
        <f>Master!AE4</f>
        <v>IPP</v>
      </c>
      <c r="G38" s="427" t="str">
        <f>Master!AE6</f>
        <v>3*19.3</v>
      </c>
      <c r="H38" s="416">
        <f>Master!AE7</f>
        <v>55</v>
      </c>
      <c r="I38" s="1863">
        <f>Master!AE8</f>
        <v>55</v>
      </c>
      <c r="J38" s="1267">
        <f>YesterdayGen!AE33</f>
        <v>55</v>
      </c>
      <c r="K38" s="1265">
        <f>YesterdayGen!AE34</f>
        <v>55</v>
      </c>
      <c r="L38" s="1268">
        <f>YesterdayGen!AE36</f>
        <v>55</v>
      </c>
      <c r="M38" s="1879">
        <f>YesterdayGen!AE35</f>
        <v>55</v>
      </c>
      <c r="N38" s="1265"/>
      <c r="O38" s="408"/>
      <c r="P38" s="2682"/>
      <c r="Q38" s="432"/>
      <c r="R38" s="441"/>
      <c r="S38" s="420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</row>
    <row r="39" spans="2:29" ht="16.5" customHeight="1">
      <c r="B39" s="413">
        <v>28</v>
      </c>
      <c r="C39" s="1255" t="str">
        <f>Master!Z3</f>
        <v>Bosila 108MW</v>
      </c>
      <c r="D39" s="414"/>
      <c r="E39" s="421" t="str">
        <f>Master!Z5</f>
        <v>HFO</v>
      </c>
      <c r="F39" s="413" t="str">
        <f>Master!Z4</f>
        <v>IPP</v>
      </c>
      <c r="G39" s="427" t="str">
        <f>Master!Z6</f>
        <v>12*8.775+1*3.5</v>
      </c>
      <c r="H39" s="416">
        <f>Master!Z7</f>
        <v>108</v>
      </c>
      <c r="I39" s="1863">
        <f>Master!Z8</f>
        <v>108</v>
      </c>
      <c r="J39" s="1267">
        <f>YesterdayGen!Z33</f>
        <v>8</v>
      </c>
      <c r="K39" s="1265">
        <f>YesterdayGen!Z34</f>
        <v>8</v>
      </c>
      <c r="L39" s="1268">
        <f>YesterdayGen!Z36</f>
        <v>8</v>
      </c>
      <c r="M39" s="1879">
        <f>YesterdayGen!Z35</f>
        <v>8</v>
      </c>
      <c r="N39" s="1265"/>
      <c r="O39" s="408">
        <f>I39-M39</f>
        <v>100</v>
      </c>
      <c r="P39" s="2684" t="s">
        <v>160</v>
      </c>
      <c r="Q39" s="432"/>
      <c r="R39" s="441"/>
      <c r="S39" s="420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</row>
    <row r="40" spans="2:29" ht="16.5" customHeight="1">
      <c r="B40" s="413">
        <v>29</v>
      </c>
      <c r="C40" s="1255" t="s">
        <v>196</v>
      </c>
      <c r="D40" s="414"/>
      <c r="E40" s="421" t="str">
        <f>Master!AG5</f>
        <v>Gas</v>
      </c>
      <c r="F40" s="435" t="str">
        <f>Master!AG4</f>
        <v>SIPP,REB</v>
      </c>
      <c r="G40" s="427" t="str">
        <f>Master!AG6</f>
        <v>3*3.67+4*8.73</v>
      </c>
      <c r="H40" s="416">
        <f>Master!AG7+Master!AH7</f>
        <v>80</v>
      </c>
      <c r="I40" s="1863">
        <f>Master!AG8+Master!AH8</f>
        <v>80</v>
      </c>
      <c r="J40" s="1797">
        <f>YesterdayGen!AG33+YesterdayGen!AH33</f>
        <v>55</v>
      </c>
      <c r="K40" s="1265">
        <f>YesterdayGen!AG34+YesterdayGen!AH34</f>
        <v>57</v>
      </c>
      <c r="L40" s="1268">
        <f>YesterdayGen!AG36+YesterdayGen!AH36</f>
        <v>57</v>
      </c>
      <c r="M40" s="1879">
        <f>YesterdayGen!AG35+YesterdayGen!AH35</f>
        <v>57</v>
      </c>
      <c r="N40" s="1265"/>
      <c r="O40" s="408">
        <f>I40-M40</f>
        <v>23</v>
      </c>
      <c r="P40" s="2685" t="s">
        <v>160</v>
      </c>
      <c r="Q40" s="432"/>
      <c r="R40" s="441"/>
      <c r="S40" s="420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</row>
    <row r="41" spans="2:29" ht="16.5" customHeight="1">
      <c r="B41" s="413">
        <v>30</v>
      </c>
      <c r="C41" s="1255" t="str">
        <f>Master!AI3</f>
        <v>Summit Maona</v>
      </c>
      <c r="D41" s="414"/>
      <c r="E41" s="421" t="str">
        <f>Master!AI5</f>
        <v>Gas</v>
      </c>
      <c r="F41" s="435" t="str">
        <f>Master!AI4</f>
        <v>SIPP,REB</v>
      </c>
      <c r="G41" s="427" t="str">
        <f>Master!AI6</f>
        <v>4*8.73</v>
      </c>
      <c r="H41" s="416">
        <f>Master!AI7</f>
        <v>33</v>
      </c>
      <c r="I41" s="1863">
        <f>Master!AI8</f>
        <v>33</v>
      </c>
      <c r="J41" s="1797">
        <f>YesterdayGen!AI33</f>
        <v>25</v>
      </c>
      <c r="K41" s="1265">
        <f>YesterdayGen!AI34</f>
        <v>25</v>
      </c>
      <c r="L41" s="1268">
        <f>YesterdayGen!AI36</f>
        <v>25</v>
      </c>
      <c r="M41" s="1879">
        <f>YesterdayGen!AI35</f>
        <v>25</v>
      </c>
      <c r="N41" s="1265"/>
      <c r="O41" s="408"/>
      <c r="P41" s="2679"/>
      <c r="Q41" s="425"/>
      <c r="R41" s="441"/>
      <c r="S41" s="420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</row>
    <row r="42" spans="2:29" ht="16.5" customHeight="1">
      <c r="B42" s="413">
        <v>31</v>
      </c>
      <c r="C42" s="1255" t="str">
        <f>Master!AJ3</f>
        <v>Summit Rupganj</v>
      </c>
      <c r="D42" s="414"/>
      <c r="E42" s="421" t="str">
        <f>Master!AJ5</f>
        <v>Gas</v>
      </c>
      <c r="F42" s="442" t="str">
        <f>Master!AJ4</f>
        <v>SIPP,REB</v>
      </c>
      <c r="G42" s="436" t="str">
        <f>Master!AJ6</f>
        <v>4*8.73</v>
      </c>
      <c r="H42" s="416">
        <f>Master!AJ7</f>
        <v>33</v>
      </c>
      <c r="I42" s="1863">
        <f>Master!AJ8</f>
        <v>33</v>
      </c>
      <c r="J42" s="1797">
        <f>YesterdayGen!AJ33</f>
        <v>8</v>
      </c>
      <c r="K42" s="1265">
        <f>YesterdayGen!AJ34</f>
        <v>25</v>
      </c>
      <c r="L42" s="1268">
        <f>YesterdayGen!AJ36</f>
        <v>33</v>
      </c>
      <c r="M42" s="1879">
        <f>YesterdayGen!AJ35</f>
        <v>33</v>
      </c>
      <c r="N42" s="1265"/>
      <c r="O42" s="408"/>
      <c r="P42" s="2683"/>
      <c r="Q42" s="432"/>
      <c r="R42" s="441"/>
      <c r="S42" s="420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</row>
    <row r="43" spans="2:29" ht="16.5" customHeight="1">
      <c r="B43" s="413">
        <v>32</v>
      </c>
      <c r="C43" s="1249" t="str">
        <f>Master!AK3</f>
        <v>Gazipur (RPCL)</v>
      </c>
      <c r="D43" s="414"/>
      <c r="E43" s="413" t="str">
        <f>Master!AK5</f>
        <v>HFO</v>
      </c>
      <c r="F43" s="460" t="str">
        <f>Master!AK4</f>
        <v>IPP</v>
      </c>
      <c r="G43" s="456" t="str">
        <f>Master!AK6</f>
        <v>6*8.9</v>
      </c>
      <c r="H43" s="416">
        <f>Master!AK7</f>
        <v>52</v>
      </c>
      <c r="I43" s="1863">
        <f>Master!AK8</f>
        <v>52</v>
      </c>
      <c r="J43" s="1267">
        <f>YesterdayGen!AK33</f>
        <v>51</v>
      </c>
      <c r="K43" s="1265">
        <f>YesterdayGen!AK34</f>
        <v>52</v>
      </c>
      <c r="L43" s="1268">
        <f>YesterdayGen!AK36</f>
        <v>52</v>
      </c>
      <c r="M43" s="1879">
        <f>YesterdayGen!AK35</f>
        <v>52</v>
      </c>
      <c r="N43" s="1265"/>
      <c r="O43" s="408"/>
      <c r="P43" s="2919"/>
      <c r="Q43" s="432"/>
      <c r="R43" s="425"/>
      <c r="S43" s="420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</row>
    <row r="44" spans="2:29" ht="16.5" customHeight="1">
      <c r="B44" s="464">
        <v>33</v>
      </c>
      <c r="C44" s="2927" t="str">
        <f>Master!AL3</f>
        <v xml:space="preserve">Tongi GT </v>
      </c>
      <c r="D44" s="2928"/>
      <c r="E44" s="413" t="str">
        <f>Master!AL5</f>
        <v>Gas</v>
      </c>
      <c r="F44" s="453" t="str">
        <f>Master!AL4</f>
        <v>PDB</v>
      </c>
      <c r="G44" s="454" t="str">
        <f>Master!AL6</f>
        <v>1* 105</v>
      </c>
      <c r="H44" s="416">
        <f>Master!AL7</f>
        <v>105</v>
      </c>
      <c r="I44" s="1863">
        <f>Master!AL8</f>
        <v>105</v>
      </c>
      <c r="J44" s="1267">
        <f>YesterdayGen!AL33</f>
        <v>0</v>
      </c>
      <c r="K44" s="1265">
        <f>YesterdayGen!AL34</f>
        <v>0</v>
      </c>
      <c r="L44" s="1268">
        <f>YesterdayGen!AL36</f>
        <v>0</v>
      </c>
      <c r="M44" s="1879">
        <f>YesterdayGen!AL35</f>
        <v>0</v>
      </c>
      <c r="N44" s="1265"/>
      <c r="O44" s="408">
        <v>105</v>
      </c>
      <c r="P44" s="2920" t="s">
        <v>148</v>
      </c>
      <c r="Q44" s="432"/>
      <c r="R44" s="425" t="s">
        <v>1232</v>
      </c>
      <c r="S44" s="420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</row>
    <row r="45" spans="2:29" ht="16.5" customHeight="1">
      <c r="B45" s="464">
        <v>34</v>
      </c>
      <c r="C45" s="2921" t="str">
        <f>Master!CT3</f>
        <v>Summit Gazipur</v>
      </c>
      <c r="D45" s="2922"/>
      <c r="E45" s="464" t="str">
        <f>Master!CT5</f>
        <v>HFO</v>
      </c>
      <c r="F45" s="464" t="str">
        <f>Master!CT4</f>
        <v>IPP</v>
      </c>
      <c r="G45" s="484" t="str">
        <f>Master!CT6</f>
        <v>18*17.076</v>
      </c>
      <c r="H45" s="444">
        <f>Master!CT7</f>
        <v>300</v>
      </c>
      <c r="I45" s="1866">
        <f>Master!CT8</f>
        <v>300</v>
      </c>
      <c r="J45" s="1798">
        <f>YesterdayGen!CT33</f>
        <v>283</v>
      </c>
      <c r="K45" s="1872">
        <f>YesterdayGen!CT34</f>
        <v>285</v>
      </c>
      <c r="L45" s="1271">
        <f>YesterdayGen!CT36</f>
        <v>300</v>
      </c>
      <c r="M45" s="1809">
        <f>YesterdayGen!CT35</f>
        <v>300</v>
      </c>
      <c r="N45" s="1265"/>
      <c r="O45" s="2923"/>
      <c r="P45" s="2924"/>
      <c r="Q45" s="468"/>
      <c r="R45" s="468"/>
      <c r="S45" s="420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</row>
    <row r="46" spans="2:29" ht="16.5" customHeight="1">
      <c r="B46" s="464"/>
      <c r="C46" s="1626" t="str">
        <f>Master!CU3</f>
        <v>APR Energy , Keranigonj</v>
      </c>
      <c r="D46" s="2925"/>
      <c r="E46" s="464" t="str">
        <f>Master!CU5</f>
        <v>HSD</v>
      </c>
      <c r="F46" s="483" t="str">
        <f>Master!CU4</f>
        <v>IPP</v>
      </c>
      <c r="G46" s="484" t="str">
        <f>Master!CU6</f>
        <v>236*1.4</v>
      </c>
      <c r="H46" s="2926">
        <f>Master!CU7</f>
        <v>0</v>
      </c>
      <c r="I46" s="1866">
        <f>Master!CU8</f>
        <v>0</v>
      </c>
      <c r="J46" s="1798">
        <f>YesterdayGen!CU33</f>
        <v>0</v>
      </c>
      <c r="K46" s="1872">
        <f>YesterdayGen!CU34</f>
        <v>307</v>
      </c>
      <c r="L46" s="1271">
        <f>YesterdayGen!CU36</f>
        <v>300</v>
      </c>
      <c r="M46" s="1809">
        <f>YesterdayGen!CU35</f>
        <v>300</v>
      </c>
      <c r="N46" s="1265"/>
      <c r="O46" s="467"/>
      <c r="P46" s="2670" t="s">
        <v>396</v>
      </c>
      <c r="Q46" s="485"/>
      <c r="R46" s="486"/>
      <c r="S46" s="420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</row>
    <row r="47" spans="2:29" ht="16.5" customHeight="1">
      <c r="B47" s="413">
        <v>35</v>
      </c>
      <c r="C47" s="1254" t="str">
        <f>Master!CV3</f>
        <v xml:space="preserve"> Bramhangoan 100 MW (Aggreko)</v>
      </c>
      <c r="D47" s="439"/>
      <c r="E47" s="413" t="str">
        <f>Master!CV5</f>
        <v>HSD</v>
      </c>
      <c r="F47" s="460" t="str">
        <f>Master!CV4</f>
        <v>IPP</v>
      </c>
      <c r="G47" s="456">
        <f>Master!CV6</f>
        <v>100</v>
      </c>
      <c r="H47" s="416">
        <f>Master!CV7</f>
        <v>100</v>
      </c>
      <c r="I47" s="1863">
        <f>Master!CV8</f>
        <v>100</v>
      </c>
      <c r="J47" s="1267">
        <f>YesterdayGen!CV33</f>
        <v>0</v>
      </c>
      <c r="K47" s="1265">
        <f>YesterdayGen!CV34</f>
        <v>0</v>
      </c>
      <c r="L47" s="1268">
        <f>YesterdayGen!CV36</f>
        <v>100</v>
      </c>
      <c r="M47" s="1879">
        <f>YesterdayGen!CV35</f>
        <v>100</v>
      </c>
      <c r="N47" s="1265"/>
      <c r="O47" s="408"/>
      <c r="P47" s="2669"/>
      <c r="Q47" s="432"/>
      <c r="R47" s="434"/>
      <c r="S47" s="420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</row>
    <row r="48" spans="2:29" ht="16.5" customHeight="1">
      <c r="B48" s="462">
        <v>36</v>
      </c>
      <c r="C48" s="1624" t="str">
        <f>Master!CX3</f>
        <v>Aggreko Aurahati 100MW</v>
      </c>
      <c r="D48" s="463"/>
      <c r="E48" s="464" t="str">
        <f>Master!CX5</f>
        <v>HSD</v>
      </c>
      <c r="F48" s="465" t="str">
        <f>Master!CX4</f>
        <v>IPP</v>
      </c>
      <c r="G48" s="466" t="str">
        <f>Master!CX6</f>
        <v>0.85*23+0.95*91</v>
      </c>
      <c r="H48" s="1870">
        <f>Master!CX7</f>
        <v>100</v>
      </c>
      <c r="I48" s="1913">
        <f>Master!CX8</f>
        <v>100</v>
      </c>
      <c r="J48" s="1798">
        <f>YesterdayGen!CX33</f>
        <v>0</v>
      </c>
      <c r="K48" s="1872">
        <f>YesterdayGen!CX34</f>
        <v>0</v>
      </c>
      <c r="L48" s="1271">
        <f>YesterdayGen!CX36</f>
        <v>100</v>
      </c>
      <c r="M48" s="1809">
        <f>YesterdayGen!CX35</f>
        <v>100</v>
      </c>
      <c r="N48" s="1265"/>
      <c r="O48" s="467"/>
      <c r="P48" s="2670"/>
      <c r="Q48" s="468"/>
      <c r="R48" s="469"/>
      <c r="S48" s="420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</row>
    <row r="49" spans="2:29" ht="16.5" customHeight="1" thickBot="1">
      <c r="B49" s="462">
        <v>37</v>
      </c>
      <c r="C49" s="1624" t="str">
        <f>Master!CY3</f>
        <v>Summit Gazipur-1  150MW</v>
      </c>
      <c r="D49" s="463"/>
      <c r="E49" s="464" t="str">
        <f>Master!CY5</f>
        <v>HFO</v>
      </c>
      <c r="F49" s="465" t="str">
        <f>Master!CY4</f>
        <v>IPP</v>
      </c>
      <c r="G49" s="466" t="str">
        <f>Master!CY6</f>
        <v>149 MW</v>
      </c>
      <c r="H49" s="1870">
        <f>Master!CY7</f>
        <v>149</v>
      </c>
      <c r="I49" s="1913">
        <f>Master!CY8</f>
        <v>149</v>
      </c>
      <c r="J49" s="1798">
        <f>YesterdayGen!CY33</f>
        <v>79</v>
      </c>
      <c r="K49" s="1872">
        <f>YesterdayGen!CY34</f>
        <v>151</v>
      </c>
      <c r="L49" s="1271">
        <f>YesterdayGen!CY36</f>
        <v>150</v>
      </c>
      <c r="M49" s="1809">
        <f>YesterdayGen!CY35</f>
        <v>150</v>
      </c>
      <c r="N49" s="1872"/>
      <c r="O49" s="467"/>
      <c r="P49" s="2670"/>
      <c r="Q49" s="468"/>
      <c r="R49" s="469"/>
      <c r="S49" s="420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</row>
    <row r="50" spans="2:29" s="448" customFormat="1" ht="16.5" customHeight="1" thickBot="1">
      <c r="B50" s="1361"/>
      <c r="C50" s="1362" t="s">
        <v>1011</v>
      </c>
      <c r="D50" s="1362"/>
      <c r="E50" s="1363"/>
      <c r="F50" s="1363"/>
      <c r="G50" s="1806"/>
      <c r="H50" s="1796">
        <f t="shared" ref="H50:O50" si="2">SUM(H9:H49)</f>
        <v>5784</v>
      </c>
      <c r="I50" s="1799">
        <f t="shared" si="2"/>
        <v>5548</v>
      </c>
      <c r="J50" s="1796">
        <f t="shared" si="2"/>
        <v>2971</v>
      </c>
      <c r="K50" s="1796">
        <f t="shared" si="2"/>
        <v>3730</v>
      </c>
      <c r="L50" s="1799">
        <f t="shared" si="2"/>
        <v>4632</v>
      </c>
      <c r="M50" s="1796">
        <f t="shared" si="2"/>
        <v>4632</v>
      </c>
      <c r="N50" s="1796">
        <f t="shared" si="2"/>
        <v>719</v>
      </c>
      <c r="O50" s="2942">
        <f t="shared" si="2"/>
        <v>435</v>
      </c>
      <c r="P50" s="2686"/>
      <c r="Q50" s="1364"/>
      <c r="R50" s="1914"/>
      <c r="S50" s="403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</row>
    <row r="51" spans="2:29" ht="16.5" customHeight="1">
      <c r="B51" s="2956">
        <v>38</v>
      </c>
      <c r="C51" s="1625" t="str">
        <f>Master!AO3</f>
        <v xml:space="preserve">Chittagong ST-1 (Raozan) </v>
      </c>
      <c r="D51" s="405"/>
      <c r="E51" s="404" t="str">
        <f>Master!AO5</f>
        <v>Gas</v>
      </c>
      <c r="F51" s="449" t="str">
        <f>Master!AO4</f>
        <v>PDB</v>
      </c>
      <c r="G51" s="450" t="str">
        <f>Master!AO6</f>
        <v>1*210</v>
      </c>
      <c r="H51" s="407">
        <f>Master!AO7</f>
        <v>210</v>
      </c>
      <c r="I51" s="1862">
        <f>Master!AO8</f>
        <v>180</v>
      </c>
      <c r="J51" s="451">
        <f>YesterdayGen!AO33</f>
        <v>0</v>
      </c>
      <c r="K51" s="1871">
        <f>YesterdayGen!AO34</f>
        <v>0</v>
      </c>
      <c r="L51" s="451">
        <f>YesterdayGen!AO36</f>
        <v>0</v>
      </c>
      <c r="M51" s="1871">
        <f>YesterdayGen!AO35</f>
        <v>0</v>
      </c>
      <c r="N51" s="1871">
        <f>I51-K51</f>
        <v>180</v>
      </c>
      <c r="O51" s="408"/>
      <c r="P51" s="2668" t="s">
        <v>228</v>
      </c>
      <c r="Q51" s="409"/>
      <c r="R51" s="410"/>
      <c r="S51" s="403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</row>
    <row r="52" spans="2:29" ht="16.5" customHeight="1">
      <c r="B52" s="413"/>
      <c r="C52" s="1250" t="str">
        <f>Master!AP3</f>
        <v>Chittgong ST-2 (Raozan)</v>
      </c>
      <c r="D52" s="405"/>
      <c r="E52" s="404" t="str">
        <f>Master!AP5</f>
        <v>Gas</v>
      </c>
      <c r="F52" s="449" t="str">
        <f>Master!AP4</f>
        <v>PDB</v>
      </c>
      <c r="G52" s="450" t="str">
        <f>Master!AP6</f>
        <v>1*210</v>
      </c>
      <c r="H52" s="407">
        <f>Master!AP7</f>
        <v>210</v>
      </c>
      <c r="I52" s="1862">
        <f>Master!AP8</f>
        <v>180</v>
      </c>
      <c r="J52" s="451">
        <f>YesterdayGen!AP33</f>
        <v>0</v>
      </c>
      <c r="K52" s="1871">
        <f>YesterdayGen!AP34</f>
        <v>0</v>
      </c>
      <c r="L52" s="451">
        <f>YesterdayGen!AP36</f>
        <v>0</v>
      </c>
      <c r="M52" s="1871">
        <f>YesterdayGen!AP35</f>
        <v>0</v>
      </c>
      <c r="N52" s="1871">
        <f>I52-K52</f>
        <v>180</v>
      </c>
      <c r="O52" s="408"/>
      <c r="P52" s="2683" t="s">
        <v>402</v>
      </c>
      <c r="Q52" s="432"/>
      <c r="R52" s="419"/>
      <c r="S52" s="403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</row>
    <row r="53" spans="2:29" ht="16.5" customHeight="1">
      <c r="B53" s="413">
        <v>39</v>
      </c>
      <c r="C53" s="1249" t="str">
        <f>Master!AQ3</f>
        <v>Raozan 25 MW (RPCL)</v>
      </c>
      <c r="D53" s="405"/>
      <c r="E53" s="404" t="str">
        <f>Master!AQ5</f>
        <v>HFO</v>
      </c>
      <c r="F53" s="449" t="str">
        <f>Master!AQ4</f>
        <v>IPP</v>
      </c>
      <c r="G53" s="450" t="str">
        <f>Master!AQ6</f>
        <v>3*8.9</v>
      </c>
      <c r="H53" s="407">
        <f>Master!AQ7</f>
        <v>25</v>
      </c>
      <c r="I53" s="1862">
        <f>Master!AQ8</f>
        <v>25</v>
      </c>
      <c r="J53" s="451">
        <f>YesterdayGen!AQ33</f>
        <v>16</v>
      </c>
      <c r="K53" s="1871">
        <f>YesterdayGen!AQ34</f>
        <v>16</v>
      </c>
      <c r="L53" s="451">
        <f>YesterdayGen!AQ36</f>
        <v>16</v>
      </c>
      <c r="M53" s="1871">
        <f>YesterdayGen!AQ35</f>
        <v>16</v>
      </c>
      <c r="N53" s="1871"/>
      <c r="O53" s="408">
        <f>I53-M53</f>
        <v>9</v>
      </c>
      <c r="P53" s="2683" t="s">
        <v>160</v>
      </c>
      <c r="Q53" s="432"/>
      <c r="R53" s="452"/>
      <c r="S53" s="403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</row>
    <row r="54" spans="2:29" ht="16.5" customHeight="1">
      <c r="B54" s="413">
        <v>40</v>
      </c>
      <c r="C54" s="1249" t="str">
        <f>Master!BB3</f>
        <v>Patenga 50MW</v>
      </c>
      <c r="D54" s="405"/>
      <c r="E54" s="404" t="str">
        <f>Master!BB5</f>
        <v>HFO</v>
      </c>
      <c r="F54" s="449" t="str">
        <f>Master!BB4</f>
        <v>IPP</v>
      </c>
      <c r="G54" s="450" t="str">
        <f>Master!BB6</f>
        <v>8*6.98</v>
      </c>
      <c r="H54" s="407">
        <f>Master!BB7</f>
        <v>50</v>
      </c>
      <c r="I54" s="1862">
        <f>Master!BB8</f>
        <v>50</v>
      </c>
      <c r="J54" s="451">
        <f>YesterdayGen!BB33</f>
        <v>44</v>
      </c>
      <c r="K54" s="1871">
        <f>YesterdayGen!BB34</f>
        <v>45</v>
      </c>
      <c r="L54" s="451">
        <f>YesterdayGen!BB36</f>
        <v>45</v>
      </c>
      <c r="M54" s="1871">
        <f>YesterdayGen!BB35</f>
        <v>45</v>
      </c>
      <c r="N54" s="1871"/>
      <c r="O54" s="408">
        <f>I54-M54</f>
        <v>5</v>
      </c>
      <c r="P54" s="2680"/>
      <c r="Q54" s="425"/>
      <c r="R54" s="419"/>
      <c r="S54" s="403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</row>
    <row r="55" spans="2:29" ht="16.5" customHeight="1">
      <c r="B55" s="413">
        <v>41</v>
      </c>
      <c r="C55" s="1249" t="s">
        <v>201</v>
      </c>
      <c r="D55" s="414"/>
      <c r="E55" s="413" t="str">
        <f>Master!AM5</f>
        <v>Hydro</v>
      </c>
      <c r="F55" s="421" t="str">
        <f>Master!AM4</f>
        <v>PDB</v>
      </c>
      <c r="G55" s="421" t="s">
        <v>996</v>
      </c>
      <c r="H55" s="413">
        <f>Master!AM8+Master!AN8</f>
        <v>230</v>
      </c>
      <c r="I55" s="1867">
        <f>Master!AM8+Master!AN8</f>
        <v>230</v>
      </c>
      <c r="J55" s="1267">
        <f>YesterdayGen!AM33+YesterdayGen!AN33</f>
        <v>140</v>
      </c>
      <c r="K55" s="1265">
        <f>YesterdayGen!AM34+YesterdayGen!AN34</f>
        <v>140</v>
      </c>
      <c r="L55" s="1267">
        <f>YesterdayGen!AM36+YesterdayGen!AN36</f>
        <v>140</v>
      </c>
      <c r="M55" s="1265">
        <f>YesterdayGen!AM35+YesterdayGen!AN35</f>
        <v>140</v>
      </c>
      <c r="N55" s="1265"/>
      <c r="O55" s="408"/>
      <c r="P55" s="2679"/>
      <c r="Q55" s="425"/>
      <c r="R55" s="452"/>
      <c r="S55" s="403">
        <v>32506</v>
      </c>
      <c r="T55" s="384"/>
      <c r="U55" s="384"/>
      <c r="V55" s="384"/>
      <c r="W55" s="384"/>
      <c r="X55" s="384"/>
      <c r="Y55" s="384"/>
      <c r="Z55" s="384"/>
      <c r="AA55" s="384"/>
      <c r="AB55" s="384"/>
      <c r="AC55" s="384"/>
    </row>
    <row r="56" spans="2:29" ht="16.5" customHeight="1">
      <c r="B56" s="413">
        <v>42</v>
      </c>
      <c r="C56" s="1249" t="str">
        <f>Master!AV3</f>
        <v>Sikalbaha ST 60MW</v>
      </c>
      <c r="D56" s="414"/>
      <c r="E56" s="413" t="str">
        <f>Master!AV5</f>
        <v>Gas</v>
      </c>
      <c r="F56" s="453" t="str">
        <f>Master!AV4</f>
        <v>PDB</v>
      </c>
      <c r="G56" s="454" t="str">
        <f>Master!AV6</f>
        <v>1*60</v>
      </c>
      <c r="H56" s="416">
        <f>Master!AV7</f>
        <v>60</v>
      </c>
      <c r="I56" s="1863">
        <f>Master!AV8</f>
        <v>40</v>
      </c>
      <c r="J56" s="1267">
        <f>YesterdayGen!AV33</f>
        <v>0</v>
      </c>
      <c r="K56" s="1265">
        <f>YesterdayGen!AV34</f>
        <v>0</v>
      </c>
      <c r="L56" s="1267">
        <f>YesterdayGen!AV36</f>
        <v>0</v>
      </c>
      <c r="M56" s="1265">
        <f>YesterdayGen!AV35</f>
        <v>0</v>
      </c>
      <c r="N56" s="1265"/>
      <c r="O56" s="408">
        <v>40</v>
      </c>
      <c r="P56" s="2683" t="s">
        <v>148</v>
      </c>
      <c r="Q56" s="432"/>
      <c r="R56" s="419"/>
      <c r="S56" s="403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</row>
    <row r="57" spans="2:29" ht="16.5" customHeight="1">
      <c r="B57" s="413">
        <v>43</v>
      </c>
      <c r="C57" s="1253" t="s">
        <v>221</v>
      </c>
      <c r="D57" s="455"/>
      <c r="E57" s="413" t="s">
        <v>982</v>
      </c>
      <c r="F57" s="453" t="str">
        <f>Master!AR4</f>
        <v>PDB</v>
      </c>
      <c r="G57" s="421" t="str">
        <f>Master!AR6</f>
        <v>1*150+1*175</v>
      </c>
      <c r="H57" s="413">
        <f>Master!AR7</f>
        <v>225</v>
      </c>
      <c r="I57" s="1867">
        <f>Master!AR8</f>
        <v>225</v>
      </c>
      <c r="J57" s="1267">
        <f>YesterdayGen!AR33+YesterdayGen!AS33</f>
        <v>151</v>
      </c>
      <c r="K57" s="1265">
        <f>YesterdayGen!AR34+YesterdayGen!AS34</f>
        <v>151</v>
      </c>
      <c r="L57" s="1267">
        <f>YesterdayGen!AR36+YesterdayGen!AS36</f>
        <v>150</v>
      </c>
      <c r="M57" s="1265">
        <f>YesterdayGen!AR35+YesterdayGen!AS35</f>
        <v>150</v>
      </c>
      <c r="N57" s="1874"/>
      <c r="O57" s="408"/>
      <c r="P57" s="2683"/>
      <c r="Q57" s="432"/>
      <c r="R57" s="419"/>
      <c r="S57" s="403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</row>
    <row r="58" spans="2:29" ht="16.5" customHeight="1">
      <c r="B58" s="413">
        <v>44</v>
      </c>
      <c r="C58" s="1253" t="s">
        <v>127</v>
      </c>
      <c r="D58" s="439"/>
      <c r="E58" s="413" t="s">
        <v>982</v>
      </c>
      <c r="F58" s="453" t="str">
        <f>Master!AT4</f>
        <v>PDB</v>
      </c>
      <c r="G58" s="421" t="str">
        <f>Master!AT6</f>
        <v xml:space="preserve">1*150 </v>
      </c>
      <c r="H58" s="413">
        <f>Master!AT7</f>
        <v>150</v>
      </c>
      <c r="I58" s="1867">
        <f>Master!AT8</f>
        <v>150</v>
      </c>
      <c r="J58" s="1267">
        <f>YesterdayGen!AT33+YesterdayGen!AU33</f>
        <v>90</v>
      </c>
      <c r="K58" s="1265">
        <f>YesterdayGen!AT34+YesterdayGen!AU34</f>
        <v>130</v>
      </c>
      <c r="L58" s="1267">
        <f>YesterdayGen!AT36+YesterdayGen!AU36</f>
        <v>135</v>
      </c>
      <c r="M58" s="1265">
        <f>YesterdayGen!AT35+YesterdayGen!AU35</f>
        <v>135</v>
      </c>
      <c r="N58" s="1265"/>
      <c r="O58" s="408"/>
      <c r="P58" s="3180"/>
      <c r="Q58" s="432"/>
      <c r="R58" s="457"/>
      <c r="S58" s="403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</row>
    <row r="59" spans="2:29" ht="16.5" customHeight="1">
      <c r="B59" s="413">
        <v>45</v>
      </c>
      <c r="C59" s="1253" t="str">
        <f>Master!AW3</f>
        <v>Sikalbaha (Energis)</v>
      </c>
      <c r="D59" s="439"/>
      <c r="E59" s="413" t="str">
        <f>Master!AW5</f>
        <v>HFO</v>
      </c>
      <c r="F59" s="453" t="str">
        <f>Master!AW4</f>
        <v xml:space="preserve">RPP </v>
      </c>
      <c r="G59" s="1861" t="str">
        <f>Master!AW6</f>
        <v>4*12.5+2*11.9+1*3+1*1.5</v>
      </c>
      <c r="H59" s="440">
        <f>Master!AW7</f>
        <v>51</v>
      </c>
      <c r="I59" s="1865">
        <f>Master!AW8</f>
        <v>51</v>
      </c>
      <c r="J59" s="1267">
        <f>YesterdayGen!AW33</f>
        <v>50</v>
      </c>
      <c r="K59" s="1265">
        <f>YesterdayGen!AW34</f>
        <v>50</v>
      </c>
      <c r="L59" s="1270">
        <f>YesterdayGen!AW36</f>
        <v>50</v>
      </c>
      <c r="M59" s="1882">
        <f>YesterdayGen!AW35</f>
        <v>50</v>
      </c>
      <c r="N59" s="1265"/>
      <c r="O59" s="408"/>
      <c r="P59" s="2683"/>
      <c r="Q59" s="432"/>
      <c r="R59" s="425"/>
      <c r="S59" s="403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</row>
    <row r="60" spans="2:29" ht="16.5" customHeight="1">
      <c r="B60" s="413">
        <v>46</v>
      </c>
      <c r="C60" s="1253" t="str">
        <f>Master!AX3</f>
        <v>Hathazari peaking</v>
      </c>
      <c r="D60" s="439"/>
      <c r="E60" s="413" t="str">
        <f>Master!AX5</f>
        <v>HFO</v>
      </c>
      <c r="F60" s="453" t="str">
        <f>Master!AX4</f>
        <v>PDB</v>
      </c>
      <c r="G60" s="456" t="str">
        <f>Master!AX6</f>
        <v>11*8.9</v>
      </c>
      <c r="H60" s="416">
        <f>Master!AX7</f>
        <v>98</v>
      </c>
      <c r="I60" s="1863">
        <f>Master!AX8</f>
        <v>98</v>
      </c>
      <c r="J60" s="1267">
        <f>YesterdayGen!AX33</f>
        <v>0</v>
      </c>
      <c r="K60" s="1265">
        <f>YesterdayGen!AX34</f>
        <v>81</v>
      </c>
      <c r="L60" s="1267">
        <f>YesterdayGen!AX36</f>
        <v>64</v>
      </c>
      <c r="M60" s="1265">
        <f>YesterdayGen!AX35</f>
        <v>80</v>
      </c>
      <c r="N60" s="1265"/>
      <c r="O60" s="408"/>
      <c r="P60" s="2683"/>
      <c r="Q60" s="432"/>
      <c r="R60" s="425"/>
      <c r="S60" s="403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</row>
    <row r="61" spans="2:29" ht="16.5" customHeight="1">
      <c r="B61" s="413">
        <v>47</v>
      </c>
      <c r="C61" s="1253" t="str">
        <f>Master!AY3</f>
        <v>Dohazari Peaking</v>
      </c>
      <c r="D61" s="439"/>
      <c r="E61" s="413" t="str">
        <f>Master!AY5</f>
        <v>HFO</v>
      </c>
      <c r="F61" s="453" t="str">
        <f>Master!AY4</f>
        <v>PDB</v>
      </c>
      <c r="G61" s="456" t="str">
        <f>Master!AY6</f>
        <v>6*17</v>
      </c>
      <c r="H61" s="416">
        <f>Master!AY7</f>
        <v>102</v>
      </c>
      <c r="I61" s="1863">
        <f>Master!AY8</f>
        <v>102</v>
      </c>
      <c r="J61" s="1267">
        <f>YesterdayGen!AY33</f>
        <v>16</v>
      </c>
      <c r="K61" s="1265">
        <f>YesterdayGen!AY34</f>
        <v>33</v>
      </c>
      <c r="L61" s="1267">
        <f>YesterdayGen!AY36</f>
        <v>50</v>
      </c>
      <c r="M61" s="1265">
        <f>YesterdayGen!AY35</f>
        <v>50</v>
      </c>
      <c r="N61" s="1265"/>
      <c r="O61" s="408"/>
      <c r="P61" s="2683"/>
      <c r="Q61" s="432"/>
      <c r="R61" s="419"/>
      <c r="S61" s="403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</row>
    <row r="62" spans="2:29" ht="16.5" customHeight="1">
      <c r="B62" s="413">
        <v>48</v>
      </c>
      <c r="C62" s="1253" t="str">
        <f>Master!AZ3</f>
        <v>Juldah (Acorn)</v>
      </c>
      <c r="D62" s="439"/>
      <c r="E62" s="413" t="str">
        <f>Master!AZ5</f>
        <v>HFO</v>
      </c>
      <c r="F62" s="453" t="str">
        <f>Master!AZ4</f>
        <v>QRPP</v>
      </c>
      <c r="G62" s="456" t="str">
        <f>Master!AZ6</f>
        <v>8*13.45</v>
      </c>
      <c r="H62" s="416">
        <f>Master!AZ7</f>
        <v>100</v>
      </c>
      <c r="I62" s="1863">
        <f>Master!AZ8</f>
        <v>100</v>
      </c>
      <c r="J62" s="1267">
        <f>YesterdayGen!AZ33</f>
        <v>90</v>
      </c>
      <c r="K62" s="1265">
        <f>YesterdayGen!AZ34</f>
        <v>90</v>
      </c>
      <c r="L62" s="1267">
        <f>YesterdayGen!AZ36</f>
        <v>90</v>
      </c>
      <c r="M62" s="1265">
        <f>YesterdayGen!AZ35</f>
        <v>90</v>
      </c>
      <c r="N62" s="1265"/>
      <c r="O62" s="408">
        <f>I62-M62</f>
        <v>10</v>
      </c>
      <c r="P62" s="2683" t="s">
        <v>160</v>
      </c>
      <c r="Q62" s="432"/>
      <c r="R62" s="419"/>
      <c r="S62" s="403">
        <v>399587</v>
      </c>
      <c r="T62" s="384"/>
      <c r="U62" s="384"/>
      <c r="V62" s="384"/>
      <c r="W62" s="384"/>
      <c r="X62" s="384"/>
      <c r="Y62" s="384"/>
      <c r="Z62" s="384"/>
      <c r="AA62" s="384"/>
      <c r="AB62" s="384"/>
      <c r="AC62" s="384"/>
    </row>
    <row r="63" spans="2:29" ht="16.5" customHeight="1">
      <c r="B63" s="413">
        <v>49</v>
      </c>
      <c r="C63" s="1253" t="str">
        <f>Master!BC3</f>
        <v>Barabkunda  (Regent)</v>
      </c>
      <c r="D63" s="439"/>
      <c r="E63" s="413" t="str">
        <f>Master!BC5</f>
        <v>Gas</v>
      </c>
      <c r="F63" s="458" t="str">
        <f>Master!BC4</f>
        <v>SIPP, PDB</v>
      </c>
      <c r="G63" s="459" t="str">
        <f>Master!BC6</f>
        <v>8*2.90</v>
      </c>
      <c r="H63" s="444">
        <f>Master!BC7</f>
        <v>22</v>
      </c>
      <c r="I63" s="1866">
        <f>Master!BC8</f>
        <v>22</v>
      </c>
      <c r="J63" s="1267">
        <f>YesterdayGen!BC33</f>
        <v>19</v>
      </c>
      <c r="K63" s="1265">
        <f>YesterdayGen!BC34</f>
        <v>19</v>
      </c>
      <c r="L63" s="1268">
        <f>YesterdayGen!BC36</f>
        <v>19</v>
      </c>
      <c r="M63" s="1879">
        <f>YesterdayGen!BC35</f>
        <v>19</v>
      </c>
      <c r="N63" s="1265"/>
      <c r="O63" s="408">
        <f>I63-M63</f>
        <v>3</v>
      </c>
      <c r="P63" s="3221"/>
      <c r="Q63" s="432"/>
      <c r="R63" s="434"/>
      <c r="S63" s="403"/>
      <c r="T63" s="433"/>
      <c r="U63" s="433"/>
      <c r="V63" s="433"/>
      <c r="W63" s="433"/>
      <c r="X63" s="433"/>
      <c r="Y63" s="433"/>
      <c r="Z63" s="433"/>
      <c r="AA63" s="433"/>
      <c r="AB63" s="433"/>
      <c r="AC63" s="433"/>
    </row>
    <row r="64" spans="2:29" ht="16.5" customHeight="1">
      <c r="B64" s="413" t="s">
        <v>179</v>
      </c>
      <c r="C64" s="1254" t="str">
        <f>Master!BD3</f>
        <v>Malancha, Ctg. EPZ (United)</v>
      </c>
      <c r="D64" s="439"/>
      <c r="E64" s="413" t="str">
        <f>Master!BD5</f>
        <v>Gas</v>
      </c>
      <c r="F64" s="460"/>
      <c r="G64" s="456" t="str">
        <f>Master!BD6</f>
        <v>5*8.73+3*9.34</v>
      </c>
      <c r="H64" s="416"/>
      <c r="I64" s="1863">
        <f>Master!BD8</f>
        <v>0</v>
      </c>
      <c r="J64" s="1267">
        <f>YesterdayGen!BD33</f>
        <v>3</v>
      </c>
      <c r="K64" s="1265">
        <f>YesterdayGen!BD34</f>
        <v>18</v>
      </c>
      <c r="L64" s="1268">
        <f>YesterdayGen!BD36</f>
        <v>5</v>
      </c>
      <c r="M64" s="1879">
        <f>YesterdayGen!BD35</f>
        <v>18</v>
      </c>
      <c r="N64" s="1265"/>
      <c r="O64" s="408"/>
      <c r="P64" s="2669"/>
      <c r="Q64" s="432"/>
      <c r="R64" s="434"/>
      <c r="S64" s="403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</row>
    <row r="65" spans="2:29" ht="16.5" customHeight="1" thickBot="1">
      <c r="B65" s="462">
        <v>50</v>
      </c>
      <c r="C65" s="1624" t="str">
        <f>Master!BA3</f>
        <v>Chittagong ECPV 108 MW</v>
      </c>
      <c r="D65" s="463"/>
      <c r="E65" s="464" t="str">
        <f>Master!BA5</f>
        <v>HFO</v>
      </c>
      <c r="F65" s="465" t="str">
        <f>Master!BA4</f>
        <v>IPP</v>
      </c>
      <c r="G65" s="466" t="str">
        <f>Master!BA6</f>
        <v>16*7</v>
      </c>
      <c r="H65" s="1870">
        <f>Master!BA7</f>
        <v>108</v>
      </c>
      <c r="I65" s="1913">
        <f>Master!BA8</f>
        <v>108</v>
      </c>
      <c r="J65" s="1798">
        <f>YesterdayGen!BA33</f>
        <v>99</v>
      </c>
      <c r="K65" s="1872">
        <f>YesterdayGen!BA34</f>
        <v>86</v>
      </c>
      <c r="L65" s="1271">
        <f>YesterdayGen!BA36</f>
        <v>99</v>
      </c>
      <c r="M65" s="1809">
        <f>YesterdayGen!BA35</f>
        <v>99</v>
      </c>
      <c r="N65" s="1872"/>
      <c r="O65" s="467">
        <f>I65-M65</f>
        <v>9</v>
      </c>
      <c r="P65" s="2670"/>
      <c r="Q65" s="468"/>
      <c r="R65" s="469"/>
      <c r="S65" s="403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</row>
    <row r="66" spans="2:29" ht="16.5" customHeight="1" thickBot="1">
      <c r="B66" s="1361"/>
      <c r="C66" s="1362" t="s">
        <v>46</v>
      </c>
      <c r="D66" s="1362"/>
      <c r="E66" s="1363"/>
      <c r="F66" s="1363"/>
      <c r="G66" s="1806"/>
      <c r="H66" s="1796">
        <f t="shared" ref="H66:N66" si="3">SUM(H51:H65)</f>
        <v>1641</v>
      </c>
      <c r="I66" s="1799">
        <f t="shared" si="3"/>
        <v>1561</v>
      </c>
      <c r="J66" s="1796">
        <f t="shared" si="3"/>
        <v>718</v>
      </c>
      <c r="K66" s="1796">
        <f t="shared" si="3"/>
        <v>859</v>
      </c>
      <c r="L66" s="1799">
        <f t="shared" si="3"/>
        <v>863</v>
      </c>
      <c r="M66" s="1796">
        <f t="shared" si="3"/>
        <v>892</v>
      </c>
      <c r="N66" s="1912">
        <f t="shared" si="3"/>
        <v>360</v>
      </c>
      <c r="O66" s="1363">
        <f>SUM(O51:O65)</f>
        <v>76</v>
      </c>
      <c r="P66" s="2686"/>
      <c r="Q66" s="1364"/>
      <c r="R66" s="1914"/>
      <c r="S66" s="420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</row>
    <row r="67" spans="2:29" ht="16.5" customHeight="1">
      <c r="B67" s="2955">
        <v>51</v>
      </c>
      <c r="C67" s="1249" t="str">
        <f>Master!BE3</f>
        <v>Ashuganj ST: Unit- 3</v>
      </c>
      <c r="D67" s="414"/>
      <c r="E67" s="413" t="str">
        <f>Master!BE5</f>
        <v>Gas</v>
      </c>
      <c r="F67" s="453" t="str">
        <f>Master!BE4</f>
        <v>APSCL</v>
      </c>
      <c r="G67" s="454" t="str">
        <f>Master!BE6</f>
        <v>1*150</v>
      </c>
      <c r="H67" s="416">
        <f>Master!BE7</f>
        <v>150</v>
      </c>
      <c r="I67" s="1863">
        <f>Master!BE8</f>
        <v>135</v>
      </c>
      <c r="J67" s="1267">
        <f>YesterdayGen!BE33</f>
        <v>100</v>
      </c>
      <c r="K67" s="1265">
        <f>YesterdayGen!BE34</f>
        <v>100</v>
      </c>
      <c r="L67" s="1267">
        <f>YesterdayGen!BE36</f>
        <v>100</v>
      </c>
      <c r="M67" s="1874">
        <f>YesterdayGen!BE35</f>
        <v>100</v>
      </c>
      <c r="N67" s="1265">
        <v>35</v>
      </c>
      <c r="O67" s="408"/>
      <c r="P67" s="2683" t="s">
        <v>228</v>
      </c>
      <c r="Q67" s="425"/>
      <c r="R67" s="426"/>
      <c r="S67" s="420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</row>
    <row r="68" spans="2:29" ht="16.5" customHeight="1">
      <c r="B68" s="2076"/>
      <c r="C68" s="1249" t="str">
        <f>Master!BF3</f>
        <v>Ashuganj ST: Unit- 4</v>
      </c>
      <c r="D68" s="414"/>
      <c r="E68" s="413" t="str">
        <f>Master!BF5</f>
        <v>Gas</v>
      </c>
      <c r="F68" s="453" t="str">
        <f>Master!BF4</f>
        <v>APSCL</v>
      </c>
      <c r="G68" s="454" t="str">
        <f>Master!BF6</f>
        <v>1*150</v>
      </c>
      <c r="H68" s="416">
        <f>Master!BF7</f>
        <v>150</v>
      </c>
      <c r="I68" s="1863">
        <f>Master!BF8</f>
        <v>129</v>
      </c>
      <c r="J68" s="1267">
        <f>YesterdayGen!BF33</f>
        <v>100</v>
      </c>
      <c r="K68" s="1265">
        <f>YesterdayGen!BF34</f>
        <v>100</v>
      </c>
      <c r="L68" s="1267">
        <f>YesterdayGen!BF36</f>
        <v>100</v>
      </c>
      <c r="M68" s="1265">
        <f>YesterdayGen!BF35</f>
        <v>100</v>
      </c>
      <c r="N68" s="1874">
        <f>I68-M68</f>
        <v>29</v>
      </c>
      <c r="O68" s="408"/>
      <c r="P68" s="2687" t="s">
        <v>228</v>
      </c>
      <c r="Q68" s="425"/>
      <c r="R68" s="426"/>
      <c r="S68" s="420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</row>
    <row r="69" spans="2:29" ht="16.5" customHeight="1">
      <c r="B69" s="2076"/>
      <c r="C69" s="1249" t="str">
        <f>Master!BG3</f>
        <v>Ashuganj ST: Unit- 5</v>
      </c>
      <c r="D69" s="414"/>
      <c r="E69" s="404" t="str">
        <f>Master!BG5</f>
        <v>Gas</v>
      </c>
      <c r="F69" s="449" t="str">
        <f>Master!BG4</f>
        <v>APSCL</v>
      </c>
      <c r="G69" s="450" t="str">
        <f>Master!BG6</f>
        <v>1*150</v>
      </c>
      <c r="H69" s="416">
        <f>Master!BG7</f>
        <v>150</v>
      </c>
      <c r="I69" s="1863">
        <f>Master!BG8</f>
        <v>134</v>
      </c>
      <c r="J69" s="1267">
        <f>YesterdayGen!BG33</f>
        <v>0</v>
      </c>
      <c r="K69" s="1265">
        <f>YesterdayGen!BG34</f>
        <v>0</v>
      </c>
      <c r="L69" s="1267">
        <f>YesterdayGen!BG36</f>
        <v>0</v>
      </c>
      <c r="M69" s="1265">
        <f>YesterdayGen!BG35</f>
        <v>0</v>
      </c>
      <c r="N69" s="1265">
        <f>I69-M69</f>
        <v>134</v>
      </c>
      <c r="O69" s="408"/>
      <c r="P69" s="2683" t="s">
        <v>148</v>
      </c>
      <c r="Q69" s="425"/>
      <c r="R69" s="419"/>
      <c r="S69" s="420">
        <v>299271</v>
      </c>
      <c r="T69" s="384"/>
      <c r="U69" s="384"/>
      <c r="V69" s="384"/>
      <c r="W69" s="384"/>
      <c r="X69" s="384"/>
      <c r="Y69" s="384"/>
      <c r="Z69" s="384"/>
      <c r="AA69" s="384"/>
      <c r="AB69" s="384"/>
      <c r="AC69" s="384"/>
    </row>
    <row r="70" spans="2:29" ht="16.5" customHeight="1">
      <c r="B70" s="2169">
        <v>52</v>
      </c>
      <c r="C70" s="1249" t="str">
        <f>Master!BJ3</f>
        <v>Ashuganj CCPP 225 MW</v>
      </c>
      <c r="D70" s="414"/>
      <c r="E70" s="404" t="str">
        <f>Master!BJ5</f>
        <v>Gas</v>
      </c>
      <c r="F70" s="449" t="str">
        <f>Master!BJ4</f>
        <v>APSCL</v>
      </c>
      <c r="G70" s="450" t="str">
        <f>Master!BJ6</f>
        <v>1*142+1*75</v>
      </c>
      <c r="H70" s="416">
        <f>Master!BJ7</f>
        <v>221</v>
      </c>
      <c r="I70" s="1863">
        <f>Master!BJ8</f>
        <v>221</v>
      </c>
      <c r="J70" s="1267">
        <f>YesterdayGen!BJ33</f>
        <v>204</v>
      </c>
      <c r="K70" s="1265">
        <f>YesterdayGen!BJ34</f>
        <v>225</v>
      </c>
      <c r="L70" s="1268">
        <f>YesterdayGen!BJ36</f>
        <v>225</v>
      </c>
      <c r="M70" s="1879">
        <f>YesterdayGen!BJ35</f>
        <v>225</v>
      </c>
      <c r="N70" s="1265"/>
      <c r="O70" s="408"/>
      <c r="P70" s="2687" t="s">
        <v>226</v>
      </c>
      <c r="Q70" s="425"/>
      <c r="R70" s="419"/>
      <c r="S70" s="420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</row>
    <row r="71" spans="2:29" ht="16.5" customHeight="1">
      <c r="B71" s="413">
        <v>53</v>
      </c>
      <c r="C71" s="1249" t="str">
        <f>Master!BH3</f>
        <v>Ashuganj CCPP(North)</v>
      </c>
      <c r="D71" s="414"/>
      <c r="E71" s="404" t="str">
        <f>Master!BH5</f>
        <v>Gas</v>
      </c>
      <c r="F71" s="449" t="str">
        <f>Master!BH4</f>
        <v>APSCL</v>
      </c>
      <c r="G71" s="450" t="str">
        <f>Master!BH6</f>
        <v>1*360</v>
      </c>
      <c r="H71" s="416">
        <f>Master!BH7</f>
        <v>360</v>
      </c>
      <c r="I71" s="1863">
        <f>Master!BH8</f>
        <v>360</v>
      </c>
      <c r="J71" s="1267">
        <f>YesterdayGen!BH33</f>
        <v>300</v>
      </c>
      <c r="K71" s="1265">
        <f>YesterdayGen!BH34</f>
        <v>330</v>
      </c>
      <c r="L71" s="1267">
        <f>YesterdayGen!BH36</f>
        <v>360</v>
      </c>
      <c r="M71" s="1265">
        <f>YesterdayGen!BH35</f>
        <v>360</v>
      </c>
      <c r="N71" s="1265"/>
      <c r="O71" s="408"/>
      <c r="P71" s="2687"/>
      <c r="Q71" s="2667"/>
      <c r="R71" s="2897"/>
      <c r="S71" s="420">
        <v>299667</v>
      </c>
      <c r="T71" s="384"/>
      <c r="U71" s="384"/>
      <c r="V71" s="384"/>
      <c r="W71" s="384"/>
      <c r="X71" s="384"/>
      <c r="Y71" s="384"/>
      <c r="Z71" s="384"/>
      <c r="AA71" s="384"/>
      <c r="AB71" s="384"/>
      <c r="AC71" s="384"/>
    </row>
    <row r="72" spans="2:29" ht="16.5" customHeight="1">
      <c r="B72" s="413">
        <v>54</v>
      </c>
      <c r="C72" s="1249" t="str">
        <f>Master!BI3</f>
        <v>Ashuganj CCPP(South)</v>
      </c>
      <c r="D72" s="414"/>
      <c r="E72" s="404" t="str">
        <f>Master!BI5</f>
        <v>Gas</v>
      </c>
      <c r="F72" s="449" t="str">
        <f>Master!BI4</f>
        <v>APSCL</v>
      </c>
      <c r="G72" s="450" t="str">
        <f>Master!BI6</f>
        <v>1*360</v>
      </c>
      <c r="H72" s="1265">
        <f>Master!BI7</f>
        <v>360</v>
      </c>
      <c r="I72" s="1863">
        <f>Master!BI8</f>
        <v>360</v>
      </c>
      <c r="J72" s="1267">
        <f>YesterdayGen!BI33</f>
        <v>272</v>
      </c>
      <c r="K72" s="1265">
        <f>YesterdayGen!BI34</f>
        <v>272</v>
      </c>
      <c r="L72" s="1267">
        <f>YesterdayGen!BI36</f>
        <v>360</v>
      </c>
      <c r="M72" s="1265">
        <f>YesterdayGen!BI35</f>
        <v>360</v>
      </c>
      <c r="N72" s="1265"/>
      <c r="O72" s="408"/>
      <c r="P72" s="2683"/>
      <c r="Q72" s="2667"/>
      <c r="R72" s="2898"/>
      <c r="S72" s="420">
        <v>299280</v>
      </c>
      <c r="T72" s="384"/>
      <c r="U72" s="384"/>
      <c r="V72" s="384"/>
      <c r="W72" s="384"/>
      <c r="X72" s="384"/>
      <c r="Y72" s="384"/>
      <c r="Z72" s="384"/>
      <c r="AA72" s="384"/>
      <c r="AB72" s="384"/>
      <c r="AC72" s="384"/>
    </row>
    <row r="73" spans="2:29" ht="16.5" customHeight="1">
      <c r="B73" s="413">
        <v>55</v>
      </c>
      <c r="C73" s="1249" t="str">
        <f>Master!BM3</f>
        <v>Ashuganj Engines TSK</v>
      </c>
      <c r="D73" s="414"/>
      <c r="E73" s="404" t="str">
        <f>Master!BM5</f>
        <v>Gas</v>
      </c>
      <c r="F73" s="449" t="str">
        <f>Master!BM4</f>
        <v>APSCL</v>
      </c>
      <c r="G73" s="450" t="str">
        <f>Master!BM6</f>
        <v>14*3.968</v>
      </c>
      <c r="H73" s="1265">
        <f>Master!BM7</f>
        <v>53</v>
      </c>
      <c r="I73" s="1863">
        <f>Master!BM8</f>
        <v>45</v>
      </c>
      <c r="J73" s="1267">
        <f>YesterdayGen!BM33</f>
        <v>20</v>
      </c>
      <c r="K73" s="1265">
        <f>YesterdayGen!BM34</f>
        <v>42</v>
      </c>
      <c r="L73" s="1267">
        <f>YesterdayGen!BM36</f>
        <v>42</v>
      </c>
      <c r="M73" s="1265">
        <f>YesterdayGen!BM35</f>
        <v>42</v>
      </c>
      <c r="N73" s="1265"/>
      <c r="O73" s="408"/>
      <c r="P73" s="2683"/>
      <c r="Q73" s="2667"/>
      <c r="R73" s="2899"/>
      <c r="S73" s="2305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</row>
    <row r="74" spans="2:29" ht="16.5" customHeight="1">
      <c r="B74" s="413">
        <v>56</v>
      </c>
      <c r="C74" s="1249" t="str">
        <f>Master!BN3</f>
        <v>Ashuganj  (Precision) 55MW</v>
      </c>
      <c r="D74" s="414"/>
      <c r="E74" s="413" t="str">
        <f>Master!BN5</f>
        <v>Gas</v>
      </c>
      <c r="F74" s="453" t="str">
        <f>Master!BN4</f>
        <v xml:space="preserve">RPP </v>
      </c>
      <c r="G74" s="454" t="str">
        <f>Master!BN6</f>
        <v>15*4</v>
      </c>
      <c r="H74" s="416">
        <f>Master!BN7</f>
        <v>55</v>
      </c>
      <c r="I74" s="1863">
        <f>Master!BN8</f>
        <v>55</v>
      </c>
      <c r="J74" s="1267">
        <f>YesterdayGen!BN33</f>
        <v>0</v>
      </c>
      <c r="K74" s="1265">
        <f>YesterdayGen!BN34</f>
        <v>0</v>
      </c>
      <c r="L74" s="1268">
        <f>YesterdayGen!BN36</f>
        <v>0</v>
      </c>
      <c r="M74" s="1879">
        <f>YesterdayGen!BN35</f>
        <v>0</v>
      </c>
      <c r="N74" s="1265"/>
      <c r="O74" s="408">
        <v>55</v>
      </c>
      <c r="P74" s="2683" t="s">
        <v>148</v>
      </c>
      <c r="Q74" s="425"/>
      <c r="R74" s="2900"/>
      <c r="S74" s="420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</row>
    <row r="75" spans="2:29" ht="16.5" customHeight="1">
      <c r="B75" s="413">
        <v>57</v>
      </c>
      <c r="C75" s="1249" t="str">
        <f>Master!BO3</f>
        <v>Ashuganj (United) 53MW</v>
      </c>
      <c r="D75" s="414"/>
      <c r="E75" s="413" t="str">
        <f>Master!BO5</f>
        <v>Gas</v>
      </c>
      <c r="F75" s="453" t="str">
        <f>Master!BO4</f>
        <v>QRPP</v>
      </c>
      <c r="G75" s="454" t="str">
        <f>Master!BO6</f>
        <v>14*4</v>
      </c>
      <c r="H75" s="431">
        <f>Master!BO7</f>
        <v>53</v>
      </c>
      <c r="I75" s="1864">
        <f>Master!BO8</f>
        <v>53</v>
      </c>
      <c r="J75" s="1267">
        <f>YesterdayGen!BO33</f>
        <v>5</v>
      </c>
      <c r="K75" s="1265">
        <f>YesterdayGen!BO34</f>
        <v>5</v>
      </c>
      <c r="L75" s="1268">
        <f>YesterdayGen!BO36</f>
        <v>10</v>
      </c>
      <c r="M75" s="1879">
        <f>YesterdayGen!BO35</f>
        <v>10</v>
      </c>
      <c r="N75" s="1265">
        <f>I75-K75</f>
        <v>48</v>
      </c>
      <c r="O75" s="408"/>
      <c r="P75" s="2675" t="s">
        <v>228</v>
      </c>
      <c r="Q75" s="432"/>
      <c r="R75" s="419"/>
      <c r="S75" s="420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</row>
    <row r="76" spans="2:29" ht="16.5" customHeight="1">
      <c r="B76" s="413">
        <v>58</v>
      </c>
      <c r="C76" s="1249" t="str">
        <f>Master!BK3</f>
        <v xml:space="preserve">Ashuganj 195MW Modular </v>
      </c>
      <c r="D76" s="414"/>
      <c r="E76" s="413" t="str">
        <f>Master!BK5</f>
        <v>Gas</v>
      </c>
      <c r="F76" s="453" t="str">
        <f>Master!BK4</f>
        <v>IPP</v>
      </c>
      <c r="G76" s="454" t="str">
        <f>Master!BK6</f>
        <v>20*9.73+1*16</v>
      </c>
      <c r="H76" s="431">
        <f>Master!BK7</f>
        <v>195</v>
      </c>
      <c r="I76" s="1864">
        <f>Master!BK8</f>
        <v>195</v>
      </c>
      <c r="J76" s="1267">
        <f>YesterdayGen!BK33</f>
        <v>78</v>
      </c>
      <c r="K76" s="1265">
        <f>YesterdayGen!BK34</f>
        <v>78</v>
      </c>
      <c r="L76" s="1268">
        <f>YesterdayGen!BK36</f>
        <v>78</v>
      </c>
      <c r="M76" s="1879">
        <f>YesterdayGen!BK35</f>
        <v>78</v>
      </c>
      <c r="N76" s="1265">
        <f>I76-M76</f>
        <v>117</v>
      </c>
      <c r="O76" s="1867"/>
      <c r="P76" s="2675"/>
      <c r="Q76" s="432"/>
      <c r="R76" s="419"/>
      <c r="S76" s="420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</row>
    <row r="77" spans="2:29" ht="16.5" customHeight="1">
      <c r="B77" s="413">
        <v>59</v>
      </c>
      <c r="C77" s="1249" t="str">
        <f>Master!BP3</f>
        <v>Ashuganj (Midland) 51MW</v>
      </c>
      <c r="D77" s="414"/>
      <c r="E77" s="413" t="str">
        <f>Master!BP5</f>
        <v>Gas</v>
      </c>
      <c r="F77" s="453" t="str">
        <f>Master!BP4</f>
        <v>IPP</v>
      </c>
      <c r="G77" s="454" t="str">
        <f>Master!BP6</f>
        <v>6*9.34</v>
      </c>
      <c r="H77" s="431">
        <f>Master!BP7</f>
        <v>51</v>
      </c>
      <c r="I77" s="1864">
        <f>Master!BP8</f>
        <v>51</v>
      </c>
      <c r="J77" s="1267">
        <f>YesterdayGen!BP33</f>
        <v>45</v>
      </c>
      <c r="K77" s="1265">
        <f>YesterdayGen!BP34</f>
        <v>45</v>
      </c>
      <c r="L77" s="1268">
        <f>YesterdayGen!BP36</f>
        <v>45</v>
      </c>
      <c r="M77" s="1879">
        <f>YesterdayGen!BP35</f>
        <v>45</v>
      </c>
      <c r="N77" s="1265"/>
      <c r="O77" s="408"/>
      <c r="P77" s="2675"/>
      <c r="Q77" s="432"/>
      <c r="R77" s="419"/>
      <c r="S77" s="420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</row>
    <row r="78" spans="2:29" ht="16.5" customHeight="1">
      <c r="B78" s="413">
        <v>60</v>
      </c>
      <c r="C78" s="1249" t="str">
        <f>Master!BQ3</f>
        <v>B.Baria (Aggreko) 85MW</v>
      </c>
      <c r="D78" s="414"/>
      <c r="E78" s="413" t="str">
        <f>Master!BQ5</f>
        <v>Gas</v>
      </c>
      <c r="F78" s="453" t="str">
        <f>Master!BQ4</f>
        <v xml:space="preserve">QRPP </v>
      </c>
      <c r="G78" s="454" t="str">
        <f>Master!BQ6</f>
        <v>86*1.10</v>
      </c>
      <c r="H78" s="431">
        <f>Master!BQ7</f>
        <v>85</v>
      </c>
      <c r="I78" s="1864">
        <f>Master!BQ8</f>
        <v>85</v>
      </c>
      <c r="J78" s="1267">
        <f>YesterdayGen!BQ33</f>
        <v>85</v>
      </c>
      <c r="K78" s="1265">
        <f>YesterdayGen!BQ34</f>
        <v>85</v>
      </c>
      <c r="L78" s="1268">
        <f>YesterdayGen!BQ36</f>
        <v>85</v>
      </c>
      <c r="M78" s="1879">
        <f>YesterdayGen!BQ35</f>
        <v>85</v>
      </c>
      <c r="N78" s="1265"/>
      <c r="O78" s="408"/>
      <c r="P78" s="2675"/>
      <c r="Q78" s="432"/>
      <c r="R78" s="419"/>
      <c r="S78" s="420">
        <v>299273</v>
      </c>
      <c r="T78" s="384"/>
      <c r="U78" s="384"/>
      <c r="V78" s="384"/>
      <c r="W78" s="384"/>
      <c r="X78" s="384"/>
      <c r="Y78" s="384"/>
      <c r="Z78" s="384"/>
      <c r="AA78" s="384"/>
      <c r="AB78" s="384"/>
      <c r="AC78" s="384"/>
    </row>
    <row r="79" spans="2:29" ht="16.5" customHeight="1">
      <c r="B79" s="413">
        <v>61</v>
      </c>
      <c r="C79" s="1249" t="str">
        <f>Master!BR3</f>
        <v>Daudkandi Peaking 52MW</v>
      </c>
      <c r="D79" s="414"/>
      <c r="E79" s="413" t="str">
        <f>Master!BR5</f>
        <v>HFO</v>
      </c>
      <c r="F79" s="453" t="str">
        <f>Master!BR4</f>
        <v>PDB</v>
      </c>
      <c r="G79" s="454" t="str">
        <f>Master!BR6</f>
        <v>6*8.92</v>
      </c>
      <c r="H79" s="416">
        <f>Master!BR7</f>
        <v>52</v>
      </c>
      <c r="I79" s="1863">
        <f>Master!BR8</f>
        <v>52</v>
      </c>
      <c r="J79" s="1267">
        <f>YesterdayGen!BR33</f>
        <v>0</v>
      </c>
      <c r="K79" s="1265">
        <f>YesterdayGen!BR34</f>
        <v>0</v>
      </c>
      <c r="L79" s="1268">
        <f>YesterdayGen!BR36</f>
        <v>0</v>
      </c>
      <c r="M79" s="1879">
        <f>YesterdayGen!BR35</f>
        <v>50</v>
      </c>
      <c r="N79" s="1265"/>
      <c r="O79" s="408"/>
      <c r="P79" s="2669"/>
      <c r="Q79" s="432"/>
      <c r="R79" s="437"/>
      <c r="S79" s="420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</row>
    <row r="80" spans="2:29" ht="16.5" customHeight="1">
      <c r="B80" s="413">
        <v>62</v>
      </c>
      <c r="C80" s="1249" t="str">
        <f>Master!BL3</f>
        <v>Chandpur CCPP</v>
      </c>
      <c r="D80" s="414"/>
      <c r="E80" s="413" t="str">
        <f>Master!BL5</f>
        <v>Gas</v>
      </c>
      <c r="F80" s="453" t="str">
        <f>Master!BL4</f>
        <v>PDB</v>
      </c>
      <c r="G80" s="454" t="str">
        <f>Master!BL6</f>
        <v>1*106+1*57</v>
      </c>
      <c r="H80" s="416">
        <f>Master!BL7</f>
        <v>163</v>
      </c>
      <c r="I80" s="1863">
        <f>Master!BL8</f>
        <v>163</v>
      </c>
      <c r="J80" s="1267">
        <f>YesterdayGen!BL33</f>
        <v>100</v>
      </c>
      <c r="K80" s="1265">
        <f>YesterdayGen!BL34</f>
        <v>100</v>
      </c>
      <c r="L80" s="1268">
        <f>YesterdayGen!BL36</f>
        <v>100</v>
      </c>
      <c r="M80" s="1879">
        <f>YesterdayGen!BL35</f>
        <v>100</v>
      </c>
      <c r="N80" s="1265"/>
      <c r="O80" s="408">
        <f>I80-M80</f>
        <v>63</v>
      </c>
      <c r="P80" s="2669" t="s">
        <v>1211</v>
      </c>
      <c r="Q80" s="432"/>
      <c r="R80" s="432"/>
      <c r="S80" s="2306">
        <v>399329</v>
      </c>
      <c r="T80" s="384"/>
      <c r="U80" s="384"/>
      <c r="V80" s="384"/>
      <c r="W80" s="384"/>
      <c r="X80" s="384"/>
      <c r="Y80" s="384"/>
      <c r="Z80" s="384"/>
      <c r="AA80" s="384"/>
      <c r="AB80" s="384"/>
      <c r="AC80" s="384"/>
    </row>
    <row r="81" spans="2:29" ht="16.5" customHeight="1">
      <c r="B81" s="413">
        <v>63</v>
      </c>
      <c r="C81" s="1249" t="str">
        <f>Master!BT3</f>
        <v>Feni (Doreen) 22MW</v>
      </c>
      <c r="D81" s="414"/>
      <c r="E81" s="413" t="str">
        <f>Master!BT5</f>
        <v>Gas</v>
      </c>
      <c r="F81" s="453" t="str">
        <f>Master!BT4</f>
        <v>SIPP, PDB</v>
      </c>
      <c r="G81" s="454" t="str">
        <f>Master!BT6</f>
        <v>8*2.90</v>
      </c>
      <c r="H81" s="416">
        <f>Master!BT7</f>
        <v>22</v>
      </c>
      <c r="I81" s="1863">
        <f>Master!BT8</f>
        <v>22</v>
      </c>
      <c r="J81" s="1267">
        <f>YesterdayGen!BT33</f>
        <v>22</v>
      </c>
      <c r="K81" s="1265">
        <f>YesterdayGen!BT34</f>
        <v>22</v>
      </c>
      <c r="L81" s="1268">
        <f>YesterdayGen!BT36</f>
        <v>22</v>
      </c>
      <c r="M81" s="1879">
        <f>YesterdayGen!BT35</f>
        <v>22</v>
      </c>
      <c r="N81" s="1265"/>
      <c r="O81" s="408"/>
      <c r="P81" s="2676"/>
      <c r="Q81" s="432"/>
      <c r="R81" s="426"/>
      <c r="S81" s="420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</row>
    <row r="82" spans="2:29" ht="16.5" customHeight="1">
      <c r="B82" s="413">
        <v>64</v>
      </c>
      <c r="C82" s="1249" t="str">
        <f>Master!BU3</f>
        <v>Feni, Mohipal (Doreen)</v>
      </c>
      <c r="D82" s="414"/>
      <c r="E82" s="413" t="str">
        <f>Master!BU5</f>
        <v>Gas</v>
      </c>
      <c r="F82" s="460" t="str">
        <f>Master!BU4</f>
        <v>SIPP, REB</v>
      </c>
      <c r="G82" s="456" t="str">
        <f>Master!BU6</f>
        <v>4*2.90</v>
      </c>
      <c r="H82" s="416">
        <f>Master!BU7</f>
        <v>11</v>
      </c>
      <c r="I82" s="1863">
        <f>Master!BU8</f>
        <v>11</v>
      </c>
      <c r="J82" s="1267">
        <f>YesterdayGen!BU33</f>
        <v>11</v>
      </c>
      <c r="K82" s="1265">
        <f>YesterdayGen!BU34</f>
        <v>11</v>
      </c>
      <c r="L82" s="1268">
        <f>YesterdayGen!BU36</f>
        <v>11</v>
      </c>
      <c r="M82" s="1879">
        <f>YesterdayGen!BU35</f>
        <v>11</v>
      </c>
      <c r="N82" s="1265"/>
      <c r="O82" s="408"/>
      <c r="P82" s="3220"/>
      <c r="Q82" s="432"/>
      <c r="R82" s="434"/>
      <c r="S82" s="420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</row>
    <row r="83" spans="2:29" ht="16.5" customHeight="1">
      <c r="B83" s="475" t="s">
        <v>178</v>
      </c>
      <c r="C83" s="1260" t="str">
        <f>Master!BX3</f>
        <v>Tripura</v>
      </c>
      <c r="D83" s="414"/>
      <c r="E83" s="413"/>
      <c r="F83" s="460" t="str">
        <f>Master!BX4</f>
        <v>Imported power</v>
      </c>
      <c r="G83" s="456">
        <f>Master!BX6</f>
        <v>0</v>
      </c>
      <c r="H83" s="416">
        <f>Master!BX7</f>
        <v>160</v>
      </c>
      <c r="I83" s="1863">
        <f>Master!BX8</f>
        <v>160</v>
      </c>
      <c r="J83" s="1267">
        <f>YesterdayGen!BX33</f>
        <v>122</v>
      </c>
      <c r="K83" s="1265">
        <f>YesterdayGen!BX34</f>
        <v>172</v>
      </c>
      <c r="L83" s="1268">
        <f>YesterdayGen!BX36</f>
        <v>123</v>
      </c>
      <c r="M83" s="1879">
        <f>YesterdayGen!BX35</f>
        <v>171</v>
      </c>
      <c r="N83" s="1265"/>
      <c r="O83" s="408"/>
      <c r="P83" s="2669" t="s">
        <v>18</v>
      </c>
      <c r="Q83" s="432"/>
      <c r="R83" s="425"/>
      <c r="S83" s="420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</row>
    <row r="84" spans="2:29" ht="16.5" customHeight="1">
      <c r="B84" s="413">
        <v>65</v>
      </c>
      <c r="C84" s="1253" t="str">
        <f>Master!BV3</f>
        <v>Jangalia (Summit) 33MW</v>
      </c>
      <c r="D84" s="414"/>
      <c r="E84" s="413" t="str">
        <f>Master!BV5</f>
        <v>Gas</v>
      </c>
      <c r="F84" s="453" t="str">
        <f>Master!BV4</f>
        <v>SIPP, PDB</v>
      </c>
      <c r="G84" s="456" t="str">
        <f>Master!BV6</f>
        <v>4*8.73</v>
      </c>
      <c r="H84" s="416">
        <f>Master!BV7</f>
        <v>33</v>
      </c>
      <c r="I84" s="1863">
        <f>Master!BV8</f>
        <v>33</v>
      </c>
      <c r="J84" s="1267">
        <f>YesterdayGen!BV33</f>
        <v>33</v>
      </c>
      <c r="K84" s="1265">
        <f>YesterdayGen!BV34</f>
        <v>33</v>
      </c>
      <c r="L84" s="1268">
        <f>YesterdayGen!BV36</f>
        <v>33</v>
      </c>
      <c r="M84" s="1879">
        <f>YesterdayGen!BV35</f>
        <v>33</v>
      </c>
      <c r="N84" s="1265"/>
      <c r="O84" s="408"/>
      <c r="P84" s="2688"/>
      <c r="Q84" s="432"/>
      <c r="R84" s="425"/>
      <c r="S84" s="420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</row>
    <row r="85" spans="2:29" ht="16.5" customHeight="1">
      <c r="B85" s="413">
        <v>66</v>
      </c>
      <c r="C85" s="1253" t="str">
        <f>Master!BS3</f>
        <v>Lakdhanvi 52 MW</v>
      </c>
      <c r="D85" s="476"/>
      <c r="E85" s="413" t="str">
        <f>Master!BS5</f>
        <v>HFO</v>
      </c>
      <c r="F85" s="460" t="str">
        <f>Master!BS4</f>
        <v>IPP</v>
      </c>
      <c r="G85" s="456" t="str">
        <f>Master!BS6</f>
        <v>6*8.92</v>
      </c>
      <c r="H85" s="416">
        <f>Master!BS7</f>
        <v>52</v>
      </c>
      <c r="I85" s="1863">
        <f>Master!BS8</f>
        <v>52</v>
      </c>
      <c r="J85" s="1267">
        <f>YesterdayGen!BS33</f>
        <v>8</v>
      </c>
      <c r="K85" s="1265">
        <f>YesterdayGen!BS34</f>
        <v>8</v>
      </c>
      <c r="L85" s="1268">
        <f>YesterdayGen!BS36</f>
        <v>52</v>
      </c>
      <c r="M85" s="1879">
        <f>YesterdayGen!BS35</f>
        <v>52</v>
      </c>
      <c r="N85" s="1265"/>
      <c r="O85" s="408"/>
      <c r="P85" s="2689"/>
      <c r="Q85" s="432"/>
      <c r="R85" s="425"/>
      <c r="S85" s="420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</row>
    <row r="86" spans="2:29" ht="16.5" customHeight="1">
      <c r="B86" s="464">
        <v>67</v>
      </c>
      <c r="C86" s="1626" t="str">
        <f>Master!BW3</f>
        <v>Summit Comilla 25MW</v>
      </c>
      <c r="D86" s="477"/>
      <c r="E86" s="464" t="str">
        <f>Master!BW5</f>
        <v>Gas</v>
      </c>
      <c r="F86" s="464" t="str">
        <f>Master!BW4</f>
        <v>SIPP, PDB</v>
      </c>
      <c r="G86" s="459" t="str">
        <f>Master!BW6</f>
        <v>3*3.67+2*6.97</v>
      </c>
      <c r="H86" s="444">
        <f>Master!BW7</f>
        <v>25</v>
      </c>
      <c r="I86" s="1866">
        <f>Master!BW8</f>
        <v>25</v>
      </c>
      <c r="J86" s="1798">
        <f>YesterdayGen!BW33</f>
        <v>22</v>
      </c>
      <c r="K86" s="1872">
        <f>YesterdayGen!BW34</f>
        <v>21</v>
      </c>
      <c r="L86" s="1271">
        <f>YesterdayGen!BW36</f>
        <v>22</v>
      </c>
      <c r="M86" s="1809">
        <f>YesterdayGen!BW35</f>
        <v>22</v>
      </c>
      <c r="N86" s="1872"/>
      <c r="O86" s="467"/>
      <c r="P86" s="2689"/>
      <c r="Q86" s="468"/>
      <c r="R86" s="468"/>
      <c r="S86" s="420">
        <v>399261</v>
      </c>
      <c r="T86" s="384"/>
      <c r="U86" s="384"/>
      <c r="V86" s="384"/>
      <c r="W86" s="384"/>
      <c r="X86" s="384"/>
      <c r="Y86" s="384"/>
      <c r="Z86" s="384"/>
      <c r="AA86" s="384"/>
      <c r="AB86" s="384"/>
      <c r="AC86" s="384"/>
    </row>
    <row r="87" spans="2:29" ht="16.5" customHeight="1" thickBot="1">
      <c r="B87" s="464">
        <v>68</v>
      </c>
      <c r="C87" s="1626" t="str">
        <f>Master!CS3</f>
        <v xml:space="preserve">Daudkandi bangla trak </v>
      </c>
      <c r="D87" s="443"/>
      <c r="E87" s="464" t="str">
        <f>Master!CS5</f>
        <v>HSD</v>
      </c>
      <c r="F87" s="483" t="str">
        <f>Master!CS4</f>
        <v>IPP</v>
      </c>
      <c r="G87" s="484" t="str">
        <f>Master!CS6</f>
        <v>154*1.4</v>
      </c>
      <c r="H87" s="444">
        <f>Master!CS7</f>
        <v>200</v>
      </c>
      <c r="I87" s="1866">
        <f>Master!CS8</f>
        <v>200</v>
      </c>
      <c r="J87" s="1798">
        <f>YesterdayGen!CS33</f>
        <v>0</v>
      </c>
      <c r="K87" s="1872">
        <f>YesterdayGen!CS34</f>
        <v>0</v>
      </c>
      <c r="L87" s="1271">
        <f>YesterdayGen!CS36</f>
        <v>200</v>
      </c>
      <c r="M87" s="1809">
        <f>YesterdayGen!CS35</f>
        <v>200</v>
      </c>
      <c r="N87" s="1872"/>
      <c r="O87" s="467"/>
      <c r="P87" s="2701"/>
      <c r="Q87" s="485"/>
      <c r="R87" s="486"/>
      <c r="S87" s="420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</row>
    <row r="88" spans="2:29" ht="16.5" customHeight="1" thickBot="1">
      <c r="B88" s="1361"/>
      <c r="C88" s="1362" t="s">
        <v>48</v>
      </c>
      <c r="D88" s="1362"/>
      <c r="E88" s="1363"/>
      <c r="F88" s="1363"/>
      <c r="G88" s="1806"/>
      <c r="H88" s="1796">
        <f t="shared" ref="H88:O88" si="4">SUM(H67:H87)</f>
        <v>2601</v>
      </c>
      <c r="I88" s="1799">
        <f t="shared" si="4"/>
        <v>2541</v>
      </c>
      <c r="J88" s="1796">
        <f t="shared" si="4"/>
        <v>1527</v>
      </c>
      <c r="K88" s="1796">
        <f t="shared" si="4"/>
        <v>1649</v>
      </c>
      <c r="L88" s="1799">
        <f t="shared" si="4"/>
        <v>1968</v>
      </c>
      <c r="M88" s="1796">
        <f t="shared" si="4"/>
        <v>2066</v>
      </c>
      <c r="N88" s="1912">
        <f t="shared" si="4"/>
        <v>363</v>
      </c>
      <c r="O88" s="1915">
        <f t="shared" si="4"/>
        <v>118</v>
      </c>
      <c r="P88" s="2686"/>
      <c r="Q88" s="1364"/>
      <c r="R88" s="1914"/>
      <c r="S88" s="420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</row>
    <row r="89" spans="2:29" ht="16.5" customHeight="1">
      <c r="B89" s="404">
        <v>69</v>
      </c>
      <c r="C89" s="1625" t="str">
        <f>Master!BY3</f>
        <v>Mymensingh RPCL 210MW</v>
      </c>
      <c r="D89" s="405"/>
      <c r="E89" s="404" t="str">
        <f>Master!BY5</f>
        <v>Gas</v>
      </c>
      <c r="F89" s="449" t="str">
        <f>Master!BY4</f>
        <v>IPP</v>
      </c>
      <c r="G89" s="450" t="str">
        <f>Master!BY6</f>
        <v>4*35+1*70</v>
      </c>
      <c r="H89" s="407">
        <f>Master!BY7</f>
        <v>210</v>
      </c>
      <c r="I89" s="1862">
        <f>Master!BY8</f>
        <v>202</v>
      </c>
      <c r="J89" s="451">
        <f>YesterdayGen!BY33</f>
        <v>42</v>
      </c>
      <c r="K89" s="1871">
        <f>YesterdayGen!BY34</f>
        <v>43</v>
      </c>
      <c r="L89" s="1272">
        <f>YesterdayGen!BY36</f>
        <v>85</v>
      </c>
      <c r="M89" s="1808">
        <f>YesterdayGen!BY35</f>
        <v>85</v>
      </c>
      <c r="N89" s="1871">
        <f>I89-M89</f>
        <v>117</v>
      </c>
      <c r="O89" s="408"/>
      <c r="P89" s="2668" t="s">
        <v>228</v>
      </c>
      <c r="Q89" s="409"/>
      <c r="R89" s="410"/>
      <c r="S89" s="420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</row>
    <row r="90" spans="2:29" ht="16.5" customHeight="1">
      <c r="B90" s="464">
        <v>70</v>
      </c>
      <c r="C90" s="1253" t="str">
        <f>Master!CA3</f>
        <v>Tangail (Doreen) 22MW</v>
      </c>
      <c r="D90" s="443"/>
      <c r="E90" s="464" t="str">
        <f>Master!CA5</f>
        <v>Gas</v>
      </c>
      <c r="F90" s="458" t="str">
        <f>Master!CA4</f>
        <v>SIPP, PDB</v>
      </c>
      <c r="G90" s="459" t="str">
        <f>Master!CA6</f>
        <v>8*2.90</v>
      </c>
      <c r="H90" s="444">
        <f>Master!CA7</f>
        <v>22</v>
      </c>
      <c r="I90" s="1866">
        <f>Master!CA8</f>
        <v>22</v>
      </c>
      <c r="J90" s="1798">
        <f>YesterdayGen!CA33</f>
        <v>0</v>
      </c>
      <c r="K90" s="1872">
        <f>YesterdayGen!CA34</f>
        <v>20</v>
      </c>
      <c r="L90" s="1271">
        <f>YesterdayGen!CA36</f>
        <v>22</v>
      </c>
      <c r="M90" s="1809">
        <f>YesterdayGen!CA35</f>
        <v>22</v>
      </c>
      <c r="N90" s="1872"/>
      <c r="O90" s="479"/>
      <c r="P90" s="2670"/>
      <c r="Q90" s="468"/>
      <c r="R90" s="469"/>
      <c r="S90" s="420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</row>
    <row r="91" spans="2:29" ht="16.5" customHeight="1">
      <c r="B91" s="464">
        <v>71</v>
      </c>
      <c r="C91" s="1249" t="str">
        <f>Master!BZ3</f>
        <v>Jamalpur 95MW</v>
      </c>
      <c r="D91" s="443"/>
      <c r="E91" s="464" t="str">
        <f>Master!BZ5</f>
        <v>HFO</v>
      </c>
      <c r="F91" s="478" t="str">
        <f>Master!BZ4</f>
        <v>IPP</v>
      </c>
      <c r="G91" s="459" t="str">
        <f>Master!BZ6</f>
        <v>12*8.924</v>
      </c>
      <c r="H91" s="444">
        <f>Master!BZ7</f>
        <v>95</v>
      </c>
      <c r="I91" s="1866">
        <f>Master!BZ8</f>
        <v>95</v>
      </c>
      <c r="J91" s="1798">
        <f>YesterdayGen!BZ33</f>
        <v>32</v>
      </c>
      <c r="K91" s="1872">
        <f>YesterdayGen!BZ34</f>
        <v>90</v>
      </c>
      <c r="L91" s="1271">
        <f>YesterdayGen!BZ36</f>
        <v>91</v>
      </c>
      <c r="M91" s="1809">
        <f>YesterdayGen!BZ35</f>
        <v>91</v>
      </c>
      <c r="N91" s="1872"/>
      <c r="O91" s="479"/>
      <c r="P91" s="2670"/>
      <c r="Q91" s="468"/>
      <c r="R91" s="468"/>
      <c r="S91" s="420"/>
      <c r="T91" s="384"/>
      <c r="U91" s="384"/>
      <c r="V91" s="384"/>
      <c r="W91" s="384"/>
      <c r="X91" s="384"/>
      <c r="Y91" s="384"/>
      <c r="Z91" s="384"/>
      <c r="AA91" s="384"/>
      <c r="AB91" s="384"/>
      <c r="AC91" s="384"/>
    </row>
    <row r="92" spans="2:29" ht="16.5" customHeight="1">
      <c r="B92" s="464">
        <v>72</v>
      </c>
      <c r="C92" s="1626" t="str">
        <f>Master!CB3</f>
        <v>Sarishabari (Solar)</v>
      </c>
      <c r="D92" s="3155"/>
      <c r="E92" s="464" t="str">
        <f>Master!CB5</f>
        <v>Solar</v>
      </c>
      <c r="F92" s="442" t="str">
        <f>Master!CB4</f>
        <v>IPP</v>
      </c>
      <c r="G92" s="459" t="str">
        <f>Master!CB6</f>
        <v>1*3</v>
      </c>
      <c r="H92" s="444">
        <f>Master!CB7</f>
        <v>3</v>
      </c>
      <c r="I92" s="1866">
        <f>Master!CB8</f>
        <v>3</v>
      </c>
      <c r="J92" s="1798">
        <f>YesterdayGen!CB33</f>
        <v>1.3</v>
      </c>
      <c r="K92" s="1872">
        <f>YesterdayGen!CB34</f>
        <v>0</v>
      </c>
      <c r="L92" s="1271">
        <f>YesterdayGen!CB36</f>
        <v>2</v>
      </c>
      <c r="M92" s="1809">
        <f>YesterdayGen!CB35</f>
        <v>0</v>
      </c>
      <c r="N92" s="1872"/>
      <c r="O92" s="467"/>
      <c r="P92" s="2670"/>
      <c r="Q92" s="468"/>
      <c r="R92" s="468"/>
      <c r="S92" s="420"/>
      <c r="T92" s="384"/>
      <c r="U92" s="384"/>
      <c r="V92" s="384"/>
      <c r="W92" s="384"/>
      <c r="X92" s="384"/>
      <c r="Y92" s="384"/>
      <c r="Z92" s="384"/>
      <c r="AA92" s="384"/>
      <c r="AB92" s="384"/>
      <c r="AC92" s="384"/>
    </row>
    <row r="93" spans="2:29" ht="16.5" customHeight="1" thickBot="1">
      <c r="B93" s="464">
        <v>73</v>
      </c>
      <c r="C93" s="1626" t="str">
        <f>Master!CW3</f>
        <v>United Mymensingh PPL</v>
      </c>
      <c r="D93" s="443"/>
      <c r="E93" s="464" t="str">
        <f>Master!CW5</f>
        <v>HFO</v>
      </c>
      <c r="F93" s="458" t="str">
        <f>Master!CW4</f>
        <v>IPP</v>
      </c>
      <c r="G93" s="459">
        <f>Master!CW6</f>
        <v>200</v>
      </c>
      <c r="H93" s="444">
        <f>Master!CW7</f>
        <v>200</v>
      </c>
      <c r="I93" s="1866">
        <f>Master!CW8</f>
        <v>200</v>
      </c>
      <c r="J93" s="1798">
        <f>YesterdayGen!CW33</f>
        <v>65</v>
      </c>
      <c r="K93" s="1872">
        <f>YesterdayGen!CW34</f>
        <v>158</v>
      </c>
      <c r="L93" s="1271">
        <f>YesterdayGen!CW36</f>
        <v>100</v>
      </c>
      <c r="M93" s="1809">
        <f>YesterdayGen!CW35</f>
        <v>158</v>
      </c>
      <c r="N93" s="1872"/>
      <c r="O93" s="467"/>
      <c r="P93" s="2670"/>
      <c r="Q93" s="485"/>
      <c r="R93" s="486"/>
      <c r="S93" s="420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</row>
    <row r="94" spans="2:29" ht="16.5" customHeight="1" thickBot="1">
      <c r="B94" s="1361"/>
      <c r="C94" s="1362" t="s">
        <v>156</v>
      </c>
      <c r="D94" s="1362"/>
      <c r="E94" s="1363"/>
      <c r="F94" s="1363"/>
      <c r="G94" s="1806"/>
      <c r="H94" s="1796">
        <f t="shared" ref="H94:M94" si="5">SUM(H89:H93)</f>
        <v>530</v>
      </c>
      <c r="I94" s="1799">
        <f t="shared" si="5"/>
        <v>522</v>
      </c>
      <c r="J94" s="2262">
        <f t="shared" si="5"/>
        <v>140.30000000000001</v>
      </c>
      <c r="K94" s="1796">
        <f t="shared" si="5"/>
        <v>311</v>
      </c>
      <c r="L94" s="1799">
        <f t="shared" si="5"/>
        <v>300</v>
      </c>
      <c r="M94" s="1796">
        <f t="shared" si="5"/>
        <v>356</v>
      </c>
      <c r="N94" s="1912">
        <f>SUM(N89:N91)</f>
        <v>117</v>
      </c>
      <c r="O94" s="1915">
        <f>SUM(O89:O91)</f>
        <v>0</v>
      </c>
      <c r="P94" s="2686"/>
      <c r="Q94" s="1364"/>
      <c r="R94" s="1914"/>
      <c r="S94" s="420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</row>
    <row r="95" spans="2:29" ht="16.5" customHeight="1">
      <c r="B95" s="413">
        <v>74</v>
      </c>
      <c r="C95" s="1625" t="str">
        <f>Master!CC3</f>
        <v>Fenchugonj CCPP-1</v>
      </c>
      <c r="D95" s="405"/>
      <c r="E95" s="404" t="str">
        <f>Master!CC5</f>
        <v>Gas</v>
      </c>
      <c r="F95" s="449" t="str">
        <f>Master!CC4</f>
        <v>PDB</v>
      </c>
      <c r="G95" s="471" t="str">
        <f>Master!CC6</f>
        <v>2*32+1*33</v>
      </c>
      <c r="H95" s="407">
        <f>Master!CC7</f>
        <v>97</v>
      </c>
      <c r="I95" s="1862">
        <f>Master!CC8</f>
        <v>70</v>
      </c>
      <c r="J95" s="451">
        <f>YesterdayGen!CC33</f>
        <v>70</v>
      </c>
      <c r="K95" s="1871">
        <f>YesterdayGen!CC34</f>
        <v>70</v>
      </c>
      <c r="L95" s="1272">
        <f>YesterdayGen!CC36</f>
        <v>70</v>
      </c>
      <c r="M95" s="1808">
        <f>YesterdayGen!CC35</f>
        <v>70</v>
      </c>
      <c r="N95" s="1871"/>
      <c r="O95" s="408"/>
      <c r="P95" s="2699"/>
      <c r="Q95" s="409"/>
      <c r="R95" s="410"/>
      <c r="S95" s="420"/>
      <c r="T95" s="384"/>
      <c r="U95" s="384"/>
      <c r="V95" s="384"/>
      <c r="W95" s="384"/>
      <c r="X95" s="384"/>
      <c r="Y95" s="384"/>
      <c r="Z95" s="384"/>
      <c r="AA95" s="384"/>
      <c r="AB95" s="384"/>
      <c r="AC95" s="384"/>
    </row>
    <row r="96" spans="2:29" ht="15.75" customHeight="1">
      <c r="B96" s="413">
        <v>75</v>
      </c>
      <c r="C96" s="1249" t="str">
        <f>Master!CD3</f>
        <v>Fenchugonj CCPP-2</v>
      </c>
      <c r="D96" s="414"/>
      <c r="E96" s="413" t="str">
        <f>Master!CD5</f>
        <v>Gas</v>
      </c>
      <c r="F96" s="453" t="str">
        <f>Master!CD4</f>
        <v>PDB</v>
      </c>
      <c r="G96" s="454" t="str">
        <f>Master!CD6</f>
        <v>2*35+1*35</v>
      </c>
      <c r="H96" s="416">
        <f>Master!CD7</f>
        <v>104</v>
      </c>
      <c r="I96" s="1863">
        <f>Master!CD8</f>
        <v>90</v>
      </c>
      <c r="J96" s="451">
        <f>YesterdayGen!CD33</f>
        <v>60</v>
      </c>
      <c r="K96" s="1871">
        <f>YesterdayGen!CD34</f>
        <v>60</v>
      </c>
      <c r="L96" s="1268">
        <f>YesterdayGen!CD36</f>
        <v>60</v>
      </c>
      <c r="M96" s="1879">
        <f>YesterdayGen!CD35</f>
        <v>60</v>
      </c>
      <c r="N96" s="1265"/>
      <c r="O96" s="408"/>
      <c r="P96" s="2702"/>
      <c r="Q96" s="432"/>
      <c r="R96" s="419"/>
      <c r="S96" s="420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</row>
    <row r="97" spans="2:29" ht="15.75" customHeight="1">
      <c r="B97" s="413">
        <v>76</v>
      </c>
      <c r="C97" s="1249" t="str">
        <f>Master!CG3</f>
        <v>Kushiara 163 MW CCPP GT</v>
      </c>
      <c r="D97" s="414"/>
      <c r="E97" s="413" t="str">
        <f>Master!CG5</f>
        <v>Gas</v>
      </c>
      <c r="F97" s="453" t="str">
        <f>Master!CG4</f>
        <v>IPP</v>
      </c>
      <c r="G97" s="454" t="str">
        <f>Master!CG6</f>
        <v>1*109+1*54</v>
      </c>
      <c r="H97" s="416">
        <f>Master!CG7</f>
        <v>163</v>
      </c>
      <c r="I97" s="1863">
        <f>Master!CG8</f>
        <v>163</v>
      </c>
      <c r="J97" s="451">
        <f>YesterdayGen!CG33</f>
        <v>163</v>
      </c>
      <c r="K97" s="1871">
        <f>YesterdayGen!CG34</f>
        <v>163</v>
      </c>
      <c r="L97" s="1268">
        <f>YesterdayGen!CG36</f>
        <v>0</v>
      </c>
      <c r="M97" s="1879">
        <f>YesterdayGen!CG35</f>
        <v>0</v>
      </c>
      <c r="N97" s="1265"/>
      <c r="O97" s="408">
        <v>163</v>
      </c>
      <c r="P97" s="2675" t="s">
        <v>148</v>
      </c>
      <c r="Q97" s="432"/>
      <c r="R97" s="419"/>
      <c r="S97" s="420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</row>
    <row r="98" spans="2:29" ht="15.75" customHeight="1">
      <c r="B98" s="413">
        <v>77</v>
      </c>
      <c r="C98" s="1249" t="str">
        <f>Master!CH3</f>
        <v>Shajibazar 330 MW</v>
      </c>
      <c r="D98" s="414"/>
      <c r="E98" s="413" t="str">
        <f>Master!CH5</f>
        <v>Gas</v>
      </c>
      <c r="F98" s="453" t="str">
        <f>Master!CH4</f>
        <v>PDB</v>
      </c>
      <c r="G98" s="454" t="str">
        <f>Master!CH6</f>
        <v>3*110</v>
      </c>
      <c r="H98" s="416">
        <f>Master!CH7</f>
        <v>330</v>
      </c>
      <c r="I98" s="1863">
        <f>Master!CH8</f>
        <v>330</v>
      </c>
      <c r="J98" s="451">
        <f>YesterdayGen!CH33</f>
        <v>299</v>
      </c>
      <c r="K98" s="1871">
        <f>YesterdayGen!CH34</f>
        <v>300</v>
      </c>
      <c r="L98" s="1268">
        <f>YesterdayGen!CH36</f>
        <v>330</v>
      </c>
      <c r="M98" s="1880">
        <f>YesterdayGen!CH35</f>
        <v>330</v>
      </c>
      <c r="N98" s="1265"/>
      <c r="O98" s="481"/>
      <c r="P98" s="3273"/>
      <c r="Q98" s="432"/>
      <c r="R98" s="419"/>
      <c r="S98" s="420"/>
      <c r="T98" s="384"/>
      <c r="U98" s="384"/>
      <c r="V98" s="384"/>
      <c r="W98" s="384"/>
      <c r="X98" s="384"/>
      <c r="Y98" s="384"/>
      <c r="Z98" s="384"/>
      <c r="AA98" s="384"/>
      <c r="AB98" s="384"/>
      <c r="AC98" s="384"/>
    </row>
    <row r="99" spans="2:29" ht="16.5" customHeight="1">
      <c r="B99" s="413">
        <v>78</v>
      </c>
      <c r="C99" s="1253" t="str">
        <f>Master!CE3</f>
        <v>Fenchugonj  (Barakatullah) 51MW</v>
      </c>
      <c r="D99" s="439"/>
      <c r="E99" s="413" t="str">
        <f>Master!CE5</f>
        <v>Gas</v>
      </c>
      <c r="F99" s="453" t="str">
        <f>Master!CE4</f>
        <v xml:space="preserve">RPP </v>
      </c>
      <c r="G99" s="456" t="str">
        <f>Master!CE6</f>
        <v>19*2.90</v>
      </c>
      <c r="H99" s="416">
        <f>Master!CE7</f>
        <v>51</v>
      </c>
      <c r="I99" s="1863">
        <f>Master!CE8</f>
        <v>51</v>
      </c>
      <c r="J99" s="1267">
        <f>YesterdayGen!CE33</f>
        <v>46</v>
      </c>
      <c r="K99" s="1265">
        <f>YesterdayGen!CE34</f>
        <v>50</v>
      </c>
      <c r="L99" s="1268">
        <f>YesterdayGen!CE36</f>
        <v>50</v>
      </c>
      <c r="M99" s="1879">
        <f>YesterdayGen!CE35</f>
        <v>50</v>
      </c>
      <c r="N99" s="1265"/>
      <c r="O99" s="408"/>
      <c r="P99" s="2702"/>
      <c r="Q99" s="432"/>
      <c r="R99" s="434"/>
      <c r="S99" s="420"/>
      <c r="T99" s="384"/>
      <c r="U99" s="384"/>
      <c r="V99" s="384"/>
      <c r="W99" s="384"/>
      <c r="X99" s="384"/>
      <c r="Y99" s="384"/>
      <c r="Z99" s="384"/>
      <c r="AA99" s="384"/>
      <c r="AB99" s="384"/>
      <c r="AC99" s="384"/>
    </row>
    <row r="100" spans="2:29" ht="16.5" customHeight="1">
      <c r="B100" s="413">
        <v>79</v>
      </c>
      <c r="C100" s="1253" t="str">
        <f>Master!CF3</f>
        <v>Fenchuganj (EPL) 44MW</v>
      </c>
      <c r="D100" s="439"/>
      <c r="E100" s="413" t="str">
        <f>Master!CF5</f>
        <v>Gas</v>
      </c>
      <c r="F100" s="453" t="str">
        <f>Master!CF4</f>
        <v>RPP</v>
      </c>
      <c r="G100" s="456" t="str">
        <f>Master!CF6</f>
        <v>12*3.3+5*2</v>
      </c>
      <c r="H100" s="416">
        <f>Master!CF7</f>
        <v>44</v>
      </c>
      <c r="I100" s="1863">
        <f>Master!CF8</f>
        <v>44</v>
      </c>
      <c r="J100" s="1267">
        <f>YesterdayGen!CF33</f>
        <v>50</v>
      </c>
      <c r="K100" s="1265">
        <f>YesterdayGen!CF34</f>
        <v>50</v>
      </c>
      <c r="L100" s="1268">
        <f>YesterdayGen!CF36</f>
        <v>50</v>
      </c>
      <c r="M100" s="1879">
        <f>YesterdayGen!CF35</f>
        <v>50</v>
      </c>
      <c r="N100" s="1265"/>
      <c r="O100" s="408"/>
      <c r="P100" s="2703"/>
      <c r="Q100" s="432"/>
      <c r="R100" s="482"/>
      <c r="S100" s="420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</row>
    <row r="101" spans="2:29" ht="16.5" customHeight="1">
      <c r="B101" s="413">
        <v>80</v>
      </c>
      <c r="C101" s="1253" t="str">
        <f>Master!CR3</f>
        <v>Hobiganj  11MW</v>
      </c>
      <c r="D101" s="439"/>
      <c r="E101" s="413" t="str">
        <f>Master!CR5</f>
        <v>Gas</v>
      </c>
      <c r="F101" s="460" t="str">
        <f>Master!CR4</f>
        <v>SIPP, REB</v>
      </c>
      <c r="G101" s="456" t="str">
        <f>Master!CR6</f>
        <v>4*2.90</v>
      </c>
      <c r="H101" s="416">
        <f>Master!CR7</f>
        <v>11</v>
      </c>
      <c r="I101" s="1863">
        <f>Master!CR8</f>
        <v>11</v>
      </c>
      <c r="J101" s="1267">
        <f>YesterdayGen!CR33</f>
        <v>10</v>
      </c>
      <c r="K101" s="1265">
        <f>YesterdayGen!CR34</f>
        <v>11</v>
      </c>
      <c r="L101" s="1268">
        <f>YesterdayGen!CR36</f>
        <v>11</v>
      </c>
      <c r="M101" s="1879">
        <f>YesterdayGen!CR35</f>
        <v>11</v>
      </c>
      <c r="N101" s="1265"/>
      <c r="O101" s="445"/>
      <c r="P101" s="2704"/>
      <c r="Q101" s="432"/>
      <c r="R101" s="482"/>
      <c r="S101" s="420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</row>
    <row r="102" spans="2:29" ht="16.5" customHeight="1">
      <c r="B102" s="413">
        <v>81</v>
      </c>
      <c r="C102" s="1249" t="str">
        <f>Master!CI3</f>
        <v xml:space="preserve">Shahjibazar GT: Unit- 8, 9 </v>
      </c>
      <c r="D102" s="414"/>
      <c r="E102" s="413" t="str">
        <f>Master!CI5</f>
        <v>Gas</v>
      </c>
      <c r="F102" s="453" t="str">
        <f>Master!CI4</f>
        <v>PDB</v>
      </c>
      <c r="G102" s="454" t="str">
        <f>Master!CI6</f>
        <v>2*35</v>
      </c>
      <c r="H102" s="431">
        <f>Master!CI7</f>
        <v>70</v>
      </c>
      <c r="I102" s="1864">
        <f>Master!CI8</f>
        <v>66</v>
      </c>
      <c r="J102" s="1267">
        <f>YesterdayGen!CI33</f>
        <v>62</v>
      </c>
      <c r="K102" s="1265">
        <f>YesterdayGen!CI34</f>
        <v>63</v>
      </c>
      <c r="L102" s="1267">
        <f>YesterdayGen!CI36</f>
        <v>66</v>
      </c>
      <c r="M102" s="1265">
        <f>YesterdayGen!CI35</f>
        <v>66</v>
      </c>
      <c r="N102" s="1265"/>
      <c r="O102" s="445"/>
      <c r="P102" s="2674"/>
      <c r="Q102" s="432"/>
      <c r="R102" s="426"/>
      <c r="S102" s="420"/>
      <c r="T102" s="384"/>
      <c r="U102" s="384"/>
      <c r="V102" s="384"/>
      <c r="W102" s="384"/>
      <c r="X102" s="384"/>
      <c r="Y102" s="384"/>
      <c r="Z102" s="384"/>
      <c r="AA102" s="384"/>
      <c r="AB102" s="384"/>
      <c r="AC102" s="384"/>
    </row>
    <row r="103" spans="2:29" ht="16.5" customHeight="1">
      <c r="B103" s="413">
        <v>82</v>
      </c>
      <c r="C103" s="1249" t="str">
        <f>Master!CJ3</f>
        <v>Shahjibazar 86MW</v>
      </c>
      <c r="D103" s="414"/>
      <c r="E103" s="413" t="str">
        <f>Master!CJ5</f>
        <v>Gas</v>
      </c>
      <c r="F103" s="453" t="str">
        <f>Master!CJ4</f>
        <v xml:space="preserve">RPP </v>
      </c>
      <c r="G103" s="454" t="str">
        <f>Master!CJ6</f>
        <v>32*2.90</v>
      </c>
      <c r="H103" s="431">
        <f>Master!CJ7</f>
        <v>86</v>
      </c>
      <c r="I103" s="1864">
        <f>Master!CJ8</f>
        <v>86</v>
      </c>
      <c r="J103" s="1267">
        <f>YesterdayGen!CJ33</f>
        <v>60</v>
      </c>
      <c r="K103" s="1265">
        <f>YesterdayGen!CJ34</f>
        <v>89</v>
      </c>
      <c r="L103" s="1268">
        <f>YesterdayGen!CJ36</f>
        <v>86</v>
      </c>
      <c r="M103" s="1879">
        <f>YesterdayGen!CJ35</f>
        <v>86</v>
      </c>
      <c r="N103" s="1265"/>
      <c r="O103" s="408"/>
      <c r="P103" s="2702"/>
      <c r="Q103" s="432"/>
      <c r="R103" s="482"/>
      <c r="S103" s="420"/>
      <c r="T103" s="384"/>
      <c r="U103" s="384"/>
      <c r="V103" s="384"/>
      <c r="W103" s="384"/>
      <c r="X103" s="384"/>
      <c r="Y103" s="384"/>
      <c r="Z103" s="384"/>
      <c r="AA103" s="384"/>
      <c r="AB103" s="384"/>
      <c r="AC103" s="384"/>
    </row>
    <row r="104" spans="2:29" ht="16.5" customHeight="1">
      <c r="B104" s="413">
        <v>83</v>
      </c>
      <c r="C104" s="1253" t="str">
        <f>Master!CK3</f>
        <v>Shahjibazar  (EPL) 50MW</v>
      </c>
      <c r="D104" s="439"/>
      <c r="E104" s="413" t="str">
        <f>Master!CK5</f>
        <v>Gas</v>
      </c>
      <c r="F104" s="453" t="str">
        <f>Master!CK4</f>
        <v>RPP</v>
      </c>
      <c r="G104" s="456" t="str">
        <f>Master!CK6</f>
        <v>27*2.0</v>
      </c>
      <c r="H104" s="416">
        <f>Master!CK7</f>
        <v>50</v>
      </c>
      <c r="I104" s="1863">
        <f>Master!CK8</f>
        <v>50</v>
      </c>
      <c r="J104" s="1267">
        <f>YesterdayGen!CK33</f>
        <v>45</v>
      </c>
      <c r="K104" s="1265">
        <f>YesterdayGen!CK34</f>
        <v>47</v>
      </c>
      <c r="L104" s="1268">
        <f>YesterdayGen!CK36</f>
        <v>47</v>
      </c>
      <c r="M104" s="1879">
        <f>YesterdayGen!CK35</f>
        <v>47</v>
      </c>
      <c r="N104" s="1265"/>
      <c r="O104" s="408">
        <f>I104-M104</f>
        <v>3</v>
      </c>
      <c r="P104" s="2992"/>
      <c r="Q104" s="432"/>
      <c r="R104" s="426"/>
      <c r="S104" s="420"/>
      <c r="T104" s="384"/>
      <c r="U104" s="384"/>
      <c r="V104" s="384"/>
      <c r="W104" s="384"/>
      <c r="X104" s="384"/>
      <c r="Y104" s="384"/>
      <c r="Z104" s="384"/>
      <c r="AA104" s="384"/>
      <c r="AB104" s="384"/>
      <c r="AC104" s="384"/>
    </row>
    <row r="105" spans="2:29" ht="16.5" customHeight="1">
      <c r="B105" s="413">
        <v>84</v>
      </c>
      <c r="C105" s="1253" t="str">
        <f>Master!CL3</f>
        <v>Sylhet GT 150 MW</v>
      </c>
      <c r="D105" s="439"/>
      <c r="E105" s="413" t="str">
        <f>Master!CL5</f>
        <v>Gas</v>
      </c>
      <c r="F105" s="453" t="str">
        <f>Master!CL4</f>
        <v>PDB</v>
      </c>
      <c r="G105" s="456" t="str">
        <f>Master!CL6</f>
        <v>1*142</v>
      </c>
      <c r="H105" s="416">
        <f>Master!CL7</f>
        <v>142</v>
      </c>
      <c r="I105" s="1863">
        <f>Master!CL8</f>
        <v>142</v>
      </c>
      <c r="J105" s="1267">
        <f>YesterdayGen!CL33</f>
        <v>98</v>
      </c>
      <c r="K105" s="1265">
        <f>YesterdayGen!CL34</f>
        <v>112</v>
      </c>
      <c r="L105" s="1268">
        <f>YesterdayGen!CL36</f>
        <v>130</v>
      </c>
      <c r="M105" s="1879">
        <f>YesterdayGen!CL35</f>
        <v>130</v>
      </c>
      <c r="N105" s="1265"/>
      <c r="O105" s="408"/>
      <c r="P105" s="2674"/>
      <c r="Q105" s="432"/>
      <c r="R105" s="426"/>
      <c r="S105" s="420">
        <v>299798</v>
      </c>
      <c r="T105" s="384"/>
      <c r="U105" s="384"/>
      <c r="V105" s="384"/>
      <c r="W105" s="384"/>
      <c r="X105" s="384"/>
      <c r="Y105" s="384"/>
      <c r="Z105" s="384"/>
      <c r="AA105" s="384"/>
      <c r="AB105" s="384"/>
      <c r="AC105" s="384"/>
    </row>
    <row r="106" spans="2:29" ht="16.5" customHeight="1">
      <c r="B106" s="413">
        <v>85</v>
      </c>
      <c r="C106" s="1249" t="str">
        <f>Master!CM3</f>
        <v>Sylhet GT 20 MW</v>
      </c>
      <c r="D106" s="414"/>
      <c r="E106" s="413" t="str">
        <f>Master!CM5</f>
        <v>Gas</v>
      </c>
      <c r="F106" s="453" t="str">
        <f>Master!CM4</f>
        <v>PDB</v>
      </c>
      <c r="G106" s="454" t="str">
        <f>Master!CM6</f>
        <v>1*20</v>
      </c>
      <c r="H106" s="416">
        <f>Master!CM7</f>
        <v>20</v>
      </c>
      <c r="I106" s="1863">
        <f>Master!CM8</f>
        <v>20</v>
      </c>
      <c r="J106" s="1267">
        <f>YesterdayGen!CM33</f>
        <v>19</v>
      </c>
      <c r="K106" s="1265">
        <f>YesterdayGen!CM34</f>
        <v>19</v>
      </c>
      <c r="L106" s="1269">
        <f>YesterdayGen!CM36</f>
        <v>19</v>
      </c>
      <c r="M106" s="490">
        <f>YesterdayGen!CM35</f>
        <v>19</v>
      </c>
      <c r="N106" s="1265"/>
      <c r="O106" s="408"/>
      <c r="P106" s="3154"/>
      <c r="Q106" s="432"/>
      <c r="R106" s="426"/>
      <c r="S106" s="420"/>
      <c r="T106" s="384"/>
      <c r="U106" s="384"/>
      <c r="V106" s="384"/>
      <c r="W106" s="384"/>
      <c r="X106" s="384"/>
      <c r="Y106" s="384"/>
      <c r="Z106" s="384"/>
      <c r="AA106" s="384"/>
      <c r="AB106" s="384"/>
      <c r="AC106" s="384"/>
    </row>
    <row r="107" spans="2:29" ht="16.5" customHeight="1">
      <c r="B107" s="413">
        <v>86</v>
      </c>
      <c r="C107" s="1249" t="str">
        <f>Master!CN3</f>
        <v>Sylhet (EPL) 50MW</v>
      </c>
      <c r="D107" s="414"/>
      <c r="E107" s="413" t="str">
        <f>Master!CN5</f>
        <v>Gas</v>
      </c>
      <c r="F107" s="453" t="str">
        <f>Master!CN4</f>
        <v xml:space="preserve">RPP </v>
      </c>
      <c r="G107" s="454" t="str">
        <f>Master!CN6</f>
        <v>27*2</v>
      </c>
      <c r="H107" s="416">
        <f>Master!CN7</f>
        <v>50</v>
      </c>
      <c r="I107" s="1863">
        <f>Master!CN8</f>
        <v>50</v>
      </c>
      <c r="J107" s="1267">
        <f>YesterdayGen!CN33</f>
        <v>43</v>
      </c>
      <c r="K107" s="1265">
        <f>YesterdayGen!CN34</f>
        <v>45</v>
      </c>
      <c r="L107" s="1268">
        <f>YesterdayGen!CN36</f>
        <v>47</v>
      </c>
      <c r="M107" s="1879">
        <f>YesterdayGen!CN35</f>
        <v>47</v>
      </c>
      <c r="N107" s="1265"/>
      <c r="O107" s="408"/>
      <c r="P107" s="2675"/>
      <c r="Q107" s="432"/>
      <c r="R107" s="426"/>
      <c r="S107" s="420"/>
      <c r="T107" s="384"/>
      <c r="U107" s="384"/>
      <c r="V107" s="384"/>
      <c r="W107" s="384"/>
      <c r="X107" s="384"/>
      <c r="Y107" s="384"/>
      <c r="Z107" s="384"/>
      <c r="AA107" s="384"/>
      <c r="AB107" s="384"/>
      <c r="AC107" s="384"/>
    </row>
    <row r="108" spans="2:29" ht="16.5" customHeight="1">
      <c r="B108" s="413">
        <v>87</v>
      </c>
      <c r="C108" s="1249" t="str">
        <f>Master!CQ3</f>
        <v>Shahjahanulla 25 MW</v>
      </c>
      <c r="D108" s="414"/>
      <c r="E108" s="464" t="str">
        <f>Master!CQ5</f>
        <v>Gas</v>
      </c>
      <c r="F108" s="483" t="str">
        <f>Master!CQ4</f>
        <v>SIPP, REB</v>
      </c>
      <c r="G108" s="456" t="str">
        <f>Master!CQ6</f>
        <v>3*9.34</v>
      </c>
      <c r="H108" s="444">
        <f>Master!CQ7</f>
        <v>25</v>
      </c>
      <c r="I108" s="1866">
        <f>Master!CQ8</f>
        <v>25</v>
      </c>
      <c r="J108" s="1798">
        <f>YesterdayGen!CQ33</f>
        <v>15</v>
      </c>
      <c r="K108" s="1872">
        <f>YesterdayGen!CQ34</f>
        <v>0</v>
      </c>
      <c r="L108" s="1271">
        <f>YesterdayGen!CQ36</f>
        <v>23</v>
      </c>
      <c r="M108" s="1809">
        <f>YesterdayGen!CQ35</f>
        <v>23</v>
      </c>
      <c r="N108" s="1265"/>
      <c r="O108" s="408"/>
      <c r="P108" s="2992"/>
      <c r="Q108" s="432"/>
      <c r="R108" s="426"/>
      <c r="S108" s="420"/>
      <c r="T108" s="384"/>
      <c r="U108" s="384"/>
      <c r="V108" s="384"/>
      <c r="W108" s="384"/>
      <c r="X108" s="384"/>
      <c r="Y108" s="384"/>
      <c r="Z108" s="384"/>
      <c r="AA108" s="384"/>
      <c r="AB108" s="384"/>
      <c r="AC108" s="384"/>
    </row>
    <row r="109" spans="2:29" ht="16.5" customHeight="1">
      <c r="B109" s="413">
        <v>88</v>
      </c>
      <c r="C109" s="1249" t="str">
        <f>Master!CP3</f>
        <v>Summit Bibiana- 2</v>
      </c>
      <c r="D109" s="443"/>
      <c r="E109" s="413" t="str">
        <f>Master!CP5</f>
        <v>Gas</v>
      </c>
      <c r="F109" s="483" t="str">
        <f>Master!CP4</f>
        <v>IPP</v>
      </c>
      <c r="G109" s="459" t="str">
        <f>Master!CP6</f>
        <v>1*222+1*119</v>
      </c>
      <c r="H109" s="444">
        <f>Master!CP7</f>
        <v>341</v>
      </c>
      <c r="I109" s="1866">
        <f>Master!CP8</f>
        <v>341</v>
      </c>
      <c r="J109" s="1798">
        <f>YesterdayGen!CP33</f>
        <v>300</v>
      </c>
      <c r="K109" s="1872">
        <f>YesterdayGen!CP34</f>
        <v>275</v>
      </c>
      <c r="L109" s="1271">
        <f>YesterdayGen!CP36</f>
        <v>341</v>
      </c>
      <c r="M109" s="1809">
        <f>YesterdayGen!CP35</f>
        <v>341</v>
      </c>
      <c r="N109" s="1872"/>
      <c r="O109" s="408"/>
      <c r="P109" s="2700" t="s">
        <v>226</v>
      </c>
      <c r="Q109" s="432"/>
      <c r="R109" s="426"/>
      <c r="S109" s="420"/>
      <c r="T109" s="384"/>
      <c r="U109" s="384"/>
      <c r="V109" s="384"/>
      <c r="W109" s="384"/>
      <c r="X109" s="384"/>
      <c r="Y109" s="384"/>
      <c r="Z109" s="384"/>
      <c r="AA109" s="384"/>
      <c r="AB109" s="384"/>
      <c r="AC109" s="384"/>
    </row>
    <row r="110" spans="2:29" ht="16.5" customHeight="1" thickBot="1">
      <c r="B110" s="413">
        <v>89</v>
      </c>
      <c r="C110" s="1626" t="str">
        <f>Master!CO3</f>
        <v>Sylhet (Desh) 10MW</v>
      </c>
      <c r="D110" s="443"/>
      <c r="E110" s="464" t="str">
        <f>Master!CO5</f>
        <v>Gas</v>
      </c>
      <c r="F110" s="483" t="str">
        <f>Master!CO4</f>
        <v xml:space="preserve">RPP </v>
      </c>
      <c r="G110" s="484" t="str">
        <f>Master!CO6</f>
        <v>6*1.95</v>
      </c>
      <c r="H110" s="444">
        <f>Master!CO7</f>
        <v>10</v>
      </c>
      <c r="I110" s="1866">
        <f>Master!CO8</f>
        <v>10</v>
      </c>
      <c r="J110" s="1798">
        <f>YesterdayGen!CO33</f>
        <v>8</v>
      </c>
      <c r="K110" s="1872">
        <f>YesterdayGen!CO34</f>
        <v>8</v>
      </c>
      <c r="L110" s="1271">
        <f>YesterdayGen!CO36</f>
        <v>8</v>
      </c>
      <c r="M110" s="1809">
        <f>YesterdayGen!CO35</f>
        <v>8</v>
      </c>
      <c r="N110" s="1872"/>
      <c r="O110" s="467"/>
      <c r="P110" s="2670"/>
      <c r="Q110" s="485"/>
      <c r="R110" s="486"/>
      <c r="S110" s="420"/>
      <c r="T110" s="384"/>
      <c r="U110" s="384"/>
      <c r="V110" s="384"/>
      <c r="W110" s="384"/>
      <c r="X110" s="384"/>
      <c r="Y110" s="384"/>
      <c r="Z110" s="384"/>
      <c r="AA110" s="384"/>
      <c r="AB110" s="384"/>
      <c r="AC110" s="384"/>
    </row>
    <row r="111" spans="2:29" ht="16.5" customHeight="1" thickBot="1">
      <c r="B111" s="1361"/>
      <c r="C111" s="1362" t="s">
        <v>49</v>
      </c>
      <c r="D111" s="1362"/>
      <c r="E111" s="1363"/>
      <c r="F111" s="1363"/>
      <c r="G111" s="1806"/>
      <c r="H111" s="1796">
        <f t="shared" ref="H111:O111" si="6">SUM(H95:H110)</f>
        <v>1594</v>
      </c>
      <c r="I111" s="1799">
        <f t="shared" si="6"/>
        <v>1549</v>
      </c>
      <c r="J111" s="1796">
        <f t="shared" si="6"/>
        <v>1348</v>
      </c>
      <c r="K111" s="1796">
        <f t="shared" si="6"/>
        <v>1362</v>
      </c>
      <c r="L111" s="1799">
        <f t="shared" si="6"/>
        <v>1338</v>
      </c>
      <c r="M111" s="1796">
        <f t="shared" si="6"/>
        <v>1338</v>
      </c>
      <c r="N111" s="1912">
        <f t="shared" si="6"/>
        <v>0</v>
      </c>
      <c r="O111" s="1915">
        <f t="shared" si="6"/>
        <v>166</v>
      </c>
      <c r="P111" s="2686"/>
      <c r="Q111" s="1364"/>
      <c r="R111" s="1914"/>
      <c r="S111" s="420"/>
      <c r="T111" s="2374"/>
      <c r="U111" s="384"/>
      <c r="V111" s="384"/>
      <c r="W111" s="384"/>
      <c r="X111" s="384"/>
      <c r="Y111" s="384"/>
      <c r="Z111" s="384"/>
      <c r="AA111" s="384"/>
      <c r="AB111" s="384"/>
      <c r="AC111" s="384"/>
    </row>
    <row r="112" spans="2:29" ht="16.5" customHeight="1">
      <c r="B112" s="404">
        <v>90</v>
      </c>
      <c r="C112" s="1625" t="str">
        <f>Master!DB3</f>
        <v>Bheramara GT-1,2,3</v>
      </c>
      <c r="D112" s="405"/>
      <c r="E112" s="404" t="str">
        <f>Master!DB5</f>
        <v>HSD</v>
      </c>
      <c r="F112" s="449" t="str">
        <f>Master!DB4</f>
        <v>PDB</v>
      </c>
      <c r="G112" s="450" t="str">
        <f>Master!DB6</f>
        <v>3*20</v>
      </c>
      <c r="H112" s="407">
        <f>Master!DB7</f>
        <v>60</v>
      </c>
      <c r="I112" s="1862">
        <f>Master!DB8</f>
        <v>46</v>
      </c>
      <c r="J112" s="1800">
        <f>YesterdayGen!DB33</f>
        <v>0</v>
      </c>
      <c r="K112" s="1871">
        <f>YesterdayGen!DB34</f>
        <v>0</v>
      </c>
      <c r="L112" s="1272">
        <f>YesterdayGen!DB36</f>
        <v>0</v>
      </c>
      <c r="M112" s="1808">
        <f>YesterdayGen!DB35</f>
        <v>32</v>
      </c>
      <c r="N112" s="1871"/>
      <c r="O112" s="408"/>
      <c r="P112" s="2668"/>
      <c r="Q112" s="487"/>
      <c r="R112" s="409"/>
      <c r="S112" s="420"/>
      <c r="T112" s="384"/>
      <c r="U112" s="384"/>
      <c r="V112" s="384"/>
      <c r="W112" s="384"/>
      <c r="X112" s="384"/>
      <c r="Y112" s="384"/>
      <c r="Z112" s="384"/>
      <c r="AA112" s="384"/>
      <c r="AB112" s="384"/>
      <c r="AC112" s="384"/>
    </row>
    <row r="113" spans="2:29" ht="16.5" customHeight="1">
      <c r="B113" s="413"/>
      <c r="C113" s="1251" t="str">
        <f>Master!DA3</f>
        <v>Bheramara (HVDC )</v>
      </c>
      <c r="D113" s="414"/>
      <c r="E113" s="413">
        <f>Master!DA5</f>
        <v>0</v>
      </c>
      <c r="F113" s="453" t="str">
        <f>Master!DA4</f>
        <v>Imported power</v>
      </c>
      <c r="G113" s="454" t="str">
        <f>Master!DA6</f>
        <v>1*500</v>
      </c>
      <c r="H113" s="416">
        <f>Master!DA7</f>
        <v>500</v>
      </c>
      <c r="I113" s="1863">
        <f>Master!DA8</f>
        <v>500</v>
      </c>
      <c r="J113" s="1800">
        <f>YesterdayGen!DA33</f>
        <v>477</v>
      </c>
      <c r="K113" s="1871">
        <f>YesterdayGen!DA34</f>
        <v>478</v>
      </c>
      <c r="L113" s="1268">
        <f>YesterdayGen!DA36</f>
        <v>492</v>
      </c>
      <c r="M113" s="1879">
        <f>YesterdayGen!DA35</f>
        <v>492</v>
      </c>
      <c r="N113" s="1265"/>
      <c r="O113" s="408"/>
      <c r="P113" s="2704"/>
      <c r="Q113" s="432"/>
      <c r="R113" s="434"/>
      <c r="S113" s="420"/>
      <c r="T113" s="384"/>
      <c r="U113" s="384"/>
      <c r="V113" s="384"/>
      <c r="W113" s="384"/>
      <c r="X113" s="384"/>
      <c r="Y113" s="384"/>
      <c r="Z113" s="384"/>
      <c r="AA113" s="384"/>
      <c r="AB113" s="384"/>
      <c r="AC113" s="384"/>
    </row>
    <row r="114" spans="2:29" ht="16.5" customHeight="1">
      <c r="B114" s="464">
        <v>91</v>
      </c>
      <c r="C114" s="1249" t="str">
        <f>Master!DD3</f>
        <v>Khulna    (KPCL-1 &amp; 3)</v>
      </c>
      <c r="D114" s="414"/>
      <c r="E114" s="413" t="str">
        <f>Master!DD5</f>
        <v>HFO</v>
      </c>
      <c r="F114" s="413" t="str">
        <f>Master!DD4</f>
        <v>IPP</v>
      </c>
      <c r="G114" s="2954" t="str">
        <f>Master!DD6</f>
        <v>19*6.5</v>
      </c>
      <c r="H114" s="416">
        <f>Master!DD7</f>
        <v>110</v>
      </c>
      <c r="I114" s="1863">
        <f>Master!DD8</f>
        <v>110</v>
      </c>
      <c r="J114" s="1801">
        <f>YesterdayGen!DD33</f>
        <v>33</v>
      </c>
      <c r="K114" s="1265">
        <f>YesterdayGen!DD34</f>
        <v>95</v>
      </c>
      <c r="L114" s="1268">
        <f>YesterdayGen!DD36</f>
        <v>100</v>
      </c>
      <c r="M114" s="1879">
        <f>YesterdayGen!DD35</f>
        <v>100</v>
      </c>
      <c r="N114" s="1265"/>
      <c r="O114" s="408">
        <f>I114-M114</f>
        <v>10</v>
      </c>
      <c r="P114" s="2674" t="s">
        <v>160</v>
      </c>
      <c r="Q114" s="432"/>
      <c r="R114" s="434"/>
      <c r="S114" s="420"/>
      <c r="T114" s="384"/>
      <c r="U114" s="384"/>
      <c r="V114" s="384"/>
      <c r="W114" s="384"/>
      <c r="X114" s="384"/>
      <c r="Y114" s="384"/>
      <c r="Z114" s="384"/>
      <c r="AA114" s="384"/>
      <c r="AB114" s="384"/>
      <c r="AC114" s="384"/>
    </row>
    <row r="115" spans="2:29" ht="16.5" customHeight="1">
      <c r="B115" s="413">
        <v>92</v>
      </c>
      <c r="C115" s="1249" t="str">
        <f>Master!DE3</f>
        <v>Khulna (KPCL-2)</v>
      </c>
      <c r="D115" s="488"/>
      <c r="E115" s="413" t="str">
        <f>Master!DE5</f>
        <v>HFO</v>
      </c>
      <c r="F115" s="453" t="str">
        <f>Master!DE4</f>
        <v>QRPP</v>
      </c>
      <c r="G115" s="454" t="str">
        <f>Master!DE6</f>
        <v>7*17</v>
      </c>
      <c r="H115" s="416">
        <f>Master!DE7</f>
        <v>115</v>
      </c>
      <c r="I115" s="1863">
        <f>Master!DE8</f>
        <v>115</v>
      </c>
      <c r="J115" s="1801">
        <f>YesterdayGen!DE33</f>
        <v>66</v>
      </c>
      <c r="K115" s="1265">
        <f>YesterdayGen!DE34</f>
        <v>115</v>
      </c>
      <c r="L115" s="1268">
        <f>YesterdayGen!DE36</f>
        <v>115</v>
      </c>
      <c r="M115" s="1879">
        <f>YesterdayGen!DE35</f>
        <v>115</v>
      </c>
      <c r="N115" s="1265"/>
      <c r="O115" s="408">
        <f>I115-M115</f>
        <v>0</v>
      </c>
      <c r="P115" s="2675"/>
      <c r="Q115" s="432"/>
      <c r="R115" s="419"/>
      <c r="S115" s="420"/>
      <c r="T115" s="384"/>
      <c r="U115" s="384"/>
      <c r="V115" s="384"/>
      <c r="W115" s="384"/>
      <c r="X115" s="384"/>
      <c r="Y115" s="384"/>
      <c r="Z115" s="384"/>
      <c r="AA115" s="384"/>
      <c r="AB115" s="384"/>
      <c r="AC115" s="384"/>
    </row>
    <row r="116" spans="2:29" ht="16.5" customHeight="1">
      <c r="B116" s="464">
        <v>93</v>
      </c>
      <c r="C116" s="1249" t="str">
        <f>Master!DI3</f>
        <v>Faridpur Peaking</v>
      </c>
      <c r="D116" s="414"/>
      <c r="E116" s="413" t="str">
        <f>Master!DI5</f>
        <v>HFO</v>
      </c>
      <c r="F116" s="453" t="str">
        <f>Master!DI4</f>
        <v>PDB</v>
      </c>
      <c r="G116" s="454" t="str">
        <f>Master!DI6</f>
        <v>8*6.89</v>
      </c>
      <c r="H116" s="416">
        <f>Master!DI7</f>
        <v>54</v>
      </c>
      <c r="I116" s="1863">
        <f>Master!DI8</f>
        <v>54</v>
      </c>
      <c r="J116" s="1801">
        <f>YesterdayGen!DI33</f>
        <v>0</v>
      </c>
      <c r="K116" s="1265">
        <f>YesterdayGen!DI34</f>
        <v>31</v>
      </c>
      <c r="L116" s="1268">
        <f>YesterdayGen!DI36</f>
        <v>42</v>
      </c>
      <c r="M116" s="1879">
        <f>YesterdayGen!DI35</f>
        <v>42</v>
      </c>
      <c r="N116" s="1265"/>
      <c r="O116" s="408"/>
      <c r="P116" s="2703"/>
      <c r="Q116" s="432"/>
      <c r="R116" s="434"/>
      <c r="S116" s="420"/>
      <c r="T116" s="2374"/>
      <c r="U116" s="384"/>
      <c r="V116" s="384"/>
      <c r="W116" s="384"/>
      <c r="X116" s="384"/>
      <c r="Y116" s="384"/>
      <c r="Z116" s="384"/>
      <c r="AA116" s="384"/>
      <c r="AB116" s="384"/>
      <c r="AC116" s="384"/>
    </row>
    <row r="117" spans="2:29" ht="16.5" customHeight="1">
      <c r="B117" s="413">
        <v>94</v>
      </c>
      <c r="C117" s="1249" t="str">
        <f>Master!DF3</f>
        <v>Khulna CCPP 225MW</v>
      </c>
      <c r="D117" s="414"/>
      <c r="E117" s="413" t="str">
        <f>Master!DF5</f>
        <v>HSD</v>
      </c>
      <c r="F117" s="453" t="str">
        <f>Master!DF4</f>
        <v>NWPGCL</v>
      </c>
      <c r="G117" s="454" t="str">
        <f>Master!DF6</f>
        <v>1*150+1*75</v>
      </c>
      <c r="H117" s="431">
        <f>Master!DF7</f>
        <v>230</v>
      </c>
      <c r="I117" s="1864">
        <f>Master!DF8</f>
        <v>230</v>
      </c>
      <c r="J117" s="1801">
        <f>YesterdayGen!DF33</f>
        <v>120</v>
      </c>
      <c r="K117" s="1265">
        <f>YesterdayGen!DF34</f>
        <v>170</v>
      </c>
      <c r="L117" s="1268">
        <f>YesterdayGen!DF36</f>
        <v>230</v>
      </c>
      <c r="M117" s="1879">
        <f>YesterdayGen!DF35</f>
        <v>230</v>
      </c>
      <c r="N117" s="1265"/>
      <c r="O117" s="408">
        <f>I117-M117</f>
        <v>0</v>
      </c>
      <c r="P117" s="3352"/>
      <c r="Q117" s="432"/>
      <c r="R117" s="434"/>
      <c r="S117" s="420"/>
      <c r="T117" s="384"/>
      <c r="U117" s="384"/>
      <c r="V117" s="384"/>
      <c r="W117" s="384"/>
      <c r="X117" s="384"/>
      <c r="Y117" s="384"/>
      <c r="Z117" s="384"/>
      <c r="AA117" s="384"/>
      <c r="AB117" s="384"/>
      <c r="AC117" s="384"/>
    </row>
    <row r="118" spans="2:29" ht="16.5" customHeight="1">
      <c r="B118" s="464">
        <v>95</v>
      </c>
      <c r="C118" s="1249" t="str">
        <f>Master!DJ3</f>
        <v>Gopalganj Peaking</v>
      </c>
      <c r="D118" s="414"/>
      <c r="E118" s="413" t="str">
        <f>Master!DJ5</f>
        <v>HFO</v>
      </c>
      <c r="F118" s="453" t="str">
        <f>Master!DJ4</f>
        <v>PDB</v>
      </c>
      <c r="G118" s="454" t="str">
        <f>Master!DJ6</f>
        <v>16*6.98</v>
      </c>
      <c r="H118" s="431">
        <f>Master!DJ7</f>
        <v>109</v>
      </c>
      <c r="I118" s="1868">
        <f>Master!DJ8</f>
        <v>109</v>
      </c>
      <c r="J118" s="1801">
        <f>YesterdayGen!DJ33</f>
        <v>0</v>
      </c>
      <c r="K118" s="1265">
        <f>YesterdayGen!DJ34</f>
        <v>63</v>
      </c>
      <c r="L118" s="1268">
        <f>YesterdayGen!DJ36</f>
        <v>80</v>
      </c>
      <c r="M118" s="1879">
        <f>YesterdayGen!DJ35</f>
        <v>80</v>
      </c>
      <c r="N118" s="1265"/>
      <c r="O118" s="408"/>
      <c r="P118" s="2704"/>
      <c r="Q118" s="432"/>
      <c r="R118" s="419"/>
      <c r="S118" s="420"/>
      <c r="T118" s="384"/>
      <c r="U118" s="384"/>
      <c r="V118" s="384"/>
      <c r="W118" s="384"/>
      <c r="X118" s="384"/>
      <c r="Y118" s="384"/>
      <c r="Z118" s="384"/>
      <c r="AA118" s="384"/>
      <c r="AB118" s="384"/>
      <c r="AC118" s="384"/>
    </row>
    <row r="119" spans="2:29" ht="16.5" customHeight="1">
      <c r="B119" s="413">
        <v>96</v>
      </c>
      <c r="C119" s="1252" t="str">
        <f>Master!DC3</f>
        <v>Bheramara 360 MW</v>
      </c>
      <c r="D119" s="414"/>
      <c r="E119" s="413" t="str">
        <f>Master!DC5</f>
        <v>Gas</v>
      </c>
      <c r="F119" s="453" t="str">
        <f>Master!DC4</f>
        <v>NWPGCL</v>
      </c>
      <c r="G119" s="454" t="str">
        <f>Master!DC6</f>
        <v>1*278+1*132</v>
      </c>
      <c r="H119" s="431">
        <f>Master!DC7</f>
        <v>410</v>
      </c>
      <c r="I119" s="1864">
        <f>Master!DC8</f>
        <v>410</v>
      </c>
      <c r="J119" s="1801">
        <f>YesterdayGen!DC33</f>
        <v>410</v>
      </c>
      <c r="K119" s="1265">
        <f>YesterdayGen!DC34</f>
        <v>417</v>
      </c>
      <c r="L119" s="1268">
        <f>YesterdayGen!DC36</f>
        <v>410</v>
      </c>
      <c r="M119" s="1879">
        <f>YesterdayGen!DC35</f>
        <v>410</v>
      </c>
      <c r="N119" s="1265">
        <f>I119-M119</f>
        <v>0</v>
      </c>
      <c r="O119" s="408"/>
      <c r="P119" s="3246"/>
      <c r="Q119" s="432"/>
      <c r="R119" s="425"/>
      <c r="S119" s="420"/>
      <c r="T119" s="384"/>
      <c r="U119" s="384"/>
      <c r="V119" s="384"/>
      <c r="W119" s="384"/>
      <c r="X119" s="384"/>
      <c r="Y119" s="384"/>
      <c r="Z119" s="384"/>
      <c r="AA119" s="384"/>
      <c r="AB119" s="384"/>
      <c r="AC119" s="384"/>
    </row>
    <row r="120" spans="2:29" ht="16.5" customHeight="1">
      <c r="B120" s="464">
        <v>97</v>
      </c>
      <c r="C120" s="1249" t="str">
        <f>Master!DK3</f>
        <v>Noapara (KZA) 40MW</v>
      </c>
      <c r="D120" s="414"/>
      <c r="E120" s="413" t="str">
        <f>Master!DK5</f>
        <v>HFO</v>
      </c>
      <c r="F120" s="453" t="str">
        <f>Master!DK4</f>
        <v>QRPP</v>
      </c>
      <c r="G120" s="454" t="str">
        <f>Master!DK6</f>
        <v>5*8.5</v>
      </c>
      <c r="H120" s="431">
        <f>Master!DK7</f>
        <v>40</v>
      </c>
      <c r="I120" s="1864">
        <f>Master!DK8</f>
        <v>40</v>
      </c>
      <c r="J120" s="1801">
        <f>YesterdayGen!DK33</f>
        <v>32</v>
      </c>
      <c r="K120" s="1265">
        <f>YesterdayGen!DK34</f>
        <v>40</v>
      </c>
      <c r="L120" s="1268">
        <f>YesterdayGen!DK36</f>
        <v>40</v>
      </c>
      <c r="M120" s="1879">
        <f>YesterdayGen!DK35</f>
        <v>40</v>
      </c>
      <c r="N120" s="1265"/>
      <c r="O120" s="408"/>
      <c r="P120" s="2992"/>
      <c r="Q120" s="432"/>
      <c r="R120" s="419"/>
      <c r="S120" s="420"/>
      <c r="T120" s="384"/>
      <c r="U120" s="384"/>
      <c r="V120" s="384"/>
      <c r="W120" s="384"/>
      <c r="X120" s="384"/>
      <c r="Y120" s="384"/>
      <c r="Z120" s="384"/>
      <c r="AA120" s="384"/>
      <c r="AB120" s="384"/>
      <c r="AC120" s="384"/>
    </row>
    <row r="121" spans="2:29" ht="16.5" customHeight="1">
      <c r="B121" s="413">
        <v>98</v>
      </c>
      <c r="C121" s="1626" t="str">
        <f>Master!DH3</f>
        <v>Khulna (Aggreko) 55MW</v>
      </c>
      <c r="D121" s="443"/>
      <c r="E121" s="464" t="str">
        <f>Master!DH5</f>
        <v>HSD</v>
      </c>
      <c r="F121" s="483" t="str">
        <f>Master!DH4</f>
        <v>QRPP</v>
      </c>
      <c r="G121" s="484" t="str">
        <f>Master!DH6</f>
        <v>71*0.85</v>
      </c>
      <c r="H121" s="499">
        <f>Master!DH7</f>
        <v>55</v>
      </c>
      <c r="I121" s="1869">
        <f>Master!DH8</f>
        <v>55</v>
      </c>
      <c r="J121" s="1802">
        <f>YesterdayGen!DH33</f>
        <v>0</v>
      </c>
      <c r="K121" s="1872">
        <f>YesterdayGen!DH34</f>
        <v>14</v>
      </c>
      <c r="L121" s="1271">
        <f>YesterdayGen!DH36</f>
        <v>0</v>
      </c>
      <c r="M121" s="1809">
        <f>YesterdayGen!DH35</f>
        <v>54</v>
      </c>
      <c r="N121" s="1872"/>
      <c r="O121" s="467"/>
      <c r="P121" s="2705"/>
      <c r="Q121" s="468"/>
      <c r="R121" s="1916"/>
      <c r="S121" s="420"/>
      <c r="T121" s="384"/>
      <c r="U121" s="384"/>
      <c r="V121" s="384"/>
      <c r="W121" s="384"/>
      <c r="X121" s="384"/>
      <c r="Y121" s="384"/>
      <c r="Z121" s="384"/>
      <c r="AA121" s="384"/>
      <c r="AB121" s="384"/>
      <c r="AC121" s="384"/>
    </row>
    <row r="122" spans="2:29" ht="16.5" customHeight="1" thickBot="1">
      <c r="B122" s="464">
        <v>99</v>
      </c>
      <c r="C122" s="2618" t="str">
        <f>Master!EM3</f>
        <v>Bangla Trak Noapara</v>
      </c>
      <c r="D122" s="2619"/>
      <c r="E122" s="2617" t="str">
        <f>Master!EM5</f>
        <v>HSD</v>
      </c>
      <c r="F122" s="2617" t="str">
        <f>Master!EM4</f>
        <v>IPP</v>
      </c>
      <c r="G122" s="2635" t="str">
        <f>Master!EM6</f>
        <v>70*1.4</v>
      </c>
      <c r="H122" s="2715">
        <f>Master!EM7</f>
        <v>100</v>
      </c>
      <c r="I122" s="2716">
        <f>Master!EM8</f>
        <v>100</v>
      </c>
      <c r="J122" s="2638">
        <f>YesterdayGen!EM33</f>
        <v>0</v>
      </c>
      <c r="K122" s="2639">
        <f>YesterdayGen!EM34</f>
        <v>99</v>
      </c>
      <c r="L122" s="2640">
        <f>YesterdayGen!EM36</f>
        <v>100</v>
      </c>
      <c r="M122" s="2641">
        <f>YesterdayGen!EM35</f>
        <v>100</v>
      </c>
      <c r="N122" s="2639"/>
      <c r="O122" s="2642"/>
      <c r="P122" s="2717"/>
      <c r="Q122" s="2643"/>
      <c r="R122" s="2644"/>
      <c r="S122" s="420"/>
      <c r="T122" s="384"/>
      <c r="U122" s="384"/>
      <c r="V122" s="384"/>
      <c r="W122" s="384"/>
      <c r="X122" s="384"/>
      <c r="Y122" s="384"/>
      <c r="Z122" s="384"/>
      <c r="AA122" s="384"/>
      <c r="AB122" s="384"/>
      <c r="AC122" s="384"/>
    </row>
    <row r="123" spans="2:29" ht="16.5" customHeight="1" thickBot="1">
      <c r="B123" s="1361"/>
      <c r="C123" s="1362" t="s">
        <v>50</v>
      </c>
      <c r="D123" s="1362"/>
      <c r="E123" s="1363"/>
      <c r="F123" s="1363"/>
      <c r="G123" s="1806"/>
      <c r="H123" s="1796">
        <f t="shared" ref="H123:O123" si="7">SUM(H112:H122)</f>
        <v>1783</v>
      </c>
      <c r="I123" s="1796">
        <f t="shared" si="7"/>
        <v>1769</v>
      </c>
      <c r="J123" s="1796">
        <f t="shared" si="7"/>
        <v>1138</v>
      </c>
      <c r="K123" s="1796">
        <f t="shared" si="7"/>
        <v>1522</v>
      </c>
      <c r="L123" s="1796">
        <f t="shared" si="7"/>
        <v>1609</v>
      </c>
      <c r="M123" s="1796">
        <f t="shared" si="7"/>
        <v>1695</v>
      </c>
      <c r="N123" s="1796">
        <f t="shared" si="7"/>
        <v>0</v>
      </c>
      <c r="O123" s="1796">
        <f t="shared" si="7"/>
        <v>10</v>
      </c>
      <c r="P123" s="2690" t="s">
        <v>217</v>
      </c>
      <c r="Q123" s="1364"/>
      <c r="R123" s="1914"/>
      <c r="S123" s="420"/>
      <c r="T123" s="384"/>
      <c r="U123" s="384"/>
      <c r="V123" s="384"/>
      <c r="W123" s="384"/>
      <c r="X123" s="384"/>
      <c r="Y123" s="384"/>
      <c r="Z123" s="384"/>
      <c r="AA123" s="384"/>
      <c r="AB123" s="384"/>
      <c r="AC123" s="384"/>
    </row>
    <row r="124" spans="2:29" ht="16.5" customHeight="1">
      <c r="B124" s="464">
        <v>100</v>
      </c>
      <c r="C124" s="1625" t="str">
        <f>Master!DN3</f>
        <v>Summit Barisal 110 MW</v>
      </c>
      <c r="D124" s="493"/>
      <c r="E124" s="404" t="str">
        <f>Master!DN5</f>
        <v>HFO</v>
      </c>
      <c r="F124" s="449" t="str">
        <f>Master!DN4</f>
        <v>IPP</v>
      </c>
      <c r="G124" s="450" t="str">
        <f>Master!DN6</f>
        <v>7*17.076</v>
      </c>
      <c r="H124" s="1871">
        <f>Master!DN7</f>
        <v>110</v>
      </c>
      <c r="I124" s="1862">
        <f>Master!DN8</f>
        <v>110</v>
      </c>
      <c r="J124" s="1803">
        <f>YesterdayGen!DN33</f>
        <v>64</v>
      </c>
      <c r="K124" s="1873">
        <f>YesterdayGen!DN34</f>
        <v>96</v>
      </c>
      <c r="L124" s="1273">
        <f>YesterdayGen!DN36</f>
        <v>110</v>
      </c>
      <c r="M124" s="1807">
        <f>YesterdayGen!DN35</f>
        <v>110</v>
      </c>
      <c r="N124" s="1875"/>
      <c r="O124" s="494"/>
      <c r="P124" s="2691"/>
      <c r="Q124" s="495"/>
      <c r="R124" s="496"/>
      <c r="S124" s="420"/>
      <c r="T124" s="2375"/>
      <c r="U124" s="412"/>
      <c r="V124" s="465"/>
      <c r="W124" s="465"/>
      <c r="X124" s="465"/>
      <c r="Y124" s="384"/>
      <c r="Z124" s="384"/>
      <c r="AA124" s="384"/>
      <c r="AB124" s="384"/>
      <c r="AC124" s="384"/>
    </row>
    <row r="125" spans="2:29" ht="16.5" customHeight="1">
      <c r="B125" s="464">
        <v>101</v>
      </c>
      <c r="C125" s="1249" t="str">
        <f>Master!DO3</f>
        <v>Barisal GT: Unit-1, 2</v>
      </c>
      <c r="D125" s="405"/>
      <c r="E125" s="404" t="str">
        <f>Master!DO5</f>
        <v>HSD</v>
      </c>
      <c r="F125" s="449" t="str">
        <f>Master!DO4</f>
        <v>PDB</v>
      </c>
      <c r="G125" s="450" t="str">
        <f>Master!DO6</f>
        <v>2*20</v>
      </c>
      <c r="H125" s="407">
        <f>Master!DO7</f>
        <v>40</v>
      </c>
      <c r="I125" s="1862">
        <f>Master!DO8</f>
        <v>30</v>
      </c>
      <c r="J125" s="1800">
        <f>YesterdayGen!DO33</f>
        <v>0</v>
      </c>
      <c r="K125" s="1871">
        <f>YesterdayGen!DO34</f>
        <v>0</v>
      </c>
      <c r="L125" s="1272">
        <f>YesterdayGen!DO36</f>
        <v>0</v>
      </c>
      <c r="M125" s="1808">
        <f>YesterdayGen!DO35</f>
        <v>30</v>
      </c>
      <c r="N125" s="1876"/>
      <c r="O125" s="408"/>
      <c r="P125" s="2668"/>
      <c r="Q125" s="409"/>
      <c r="R125" s="410"/>
      <c r="S125" s="420"/>
      <c r="T125" s="2375"/>
      <c r="U125" s="412"/>
      <c r="V125" s="465"/>
      <c r="W125" s="465"/>
      <c r="X125" s="465"/>
      <c r="Y125" s="384"/>
      <c r="Z125" s="384"/>
      <c r="AA125" s="384"/>
      <c r="AB125" s="384"/>
      <c r="AC125" s="384"/>
    </row>
    <row r="126" spans="2:29" ht="16.5" customHeight="1">
      <c r="B126" s="464">
        <v>102</v>
      </c>
      <c r="C126" s="1626" t="str">
        <f>Master!DM3</f>
        <v>Bhola (Venture) 33MW</v>
      </c>
      <c r="D126" s="443"/>
      <c r="E126" s="464" t="str">
        <f>Master!DM5</f>
        <v>Gas</v>
      </c>
      <c r="F126" s="483" t="str">
        <f>Master!DM4</f>
        <v>RPP</v>
      </c>
      <c r="G126" s="484" t="str">
        <f>Master!DM6</f>
        <v>1*34.50</v>
      </c>
      <c r="H126" s="444">
        <f>Master!DM7</f>
        <v>33</v>
      </c>
      <c r="I126" s="1866">
        <f>Master!DM8</f>
        <v>33</v>
      </c>
      <c r="J126" s="1802">
        <f>YesterdayGen!DM33</f>
        <v>5</v>
      </c>
      <c r="K126" s="1872">
        <f>YesterdayGen!DM34</f>
        <v>31</v>
      </c>
      <c r="L126" s="1271">
        <f>YesterdayGen!DM36</f>
        <v>33</v>
      </c>
      <c r="M126" s="1809">
        <f>YesterdayGen!DM35</f>
        <v>33</v>
      </c>
      <c r="N126" s="1872"/>
      <c r="O126" s="467"/>
      <c r="P126" s="2670"/>
      <c r="Q126" s="468"/>
      <c r="R126" s="419"/>
      <c r="S126" s="420"/>
      <c r="T126" s="412"/>
      <c r="U126" s="412"/>
      <c r="V126" s="412"/>
      <c r="W126" s="1859"/>
      <c r="X126" s="412"/>
      <c r="Y126" s="384"/>
      <c r="Z126" s="384"/>
      <c r="AA126" s="384"/>
      <c r="AB126" s="384"/>
      <c r="AC126" s="384"/>
    </row>
    <row r="127" spans="2:29" ht="16.5" customHeight="1">
      <c r="B127" s="464">
        <v>103</v>
      </c>
      <c r="C127" s="1626" t="str">
        <f>Master!DL3</f>
        <v>Bhola CCPP 194MW</v>
      </c>
      <c r="D127" s="443"/>
      <c r="E127" s="464" t="str">
        <f>Master!DL5</f>
        <v>Gas</v>
      </c>
      <c r="F127" s="483" t="str">
        <f>Master!DL4</f>
        <v>PDB</v>
      </c>
      <c r="G127" s="484" t="str">
        <f>Master!DL6</f>
        <v>2*63+1*68</v>
      </c>
      <c r="H127" s="444">
        <f>Master!DL7</f>
        <v>194</v>
      </c>
      <c r="I127" s="1866">
        <f>Master!DL8</f>
        <v>194</v>
      </c>
      <c r="J127" s="1802">
        <f>YesterdayGen!DL33</f>
        <v>172</v>
      </c>
      <c r="K127" s="1872">
        <f>YesterdayGen!DL34</f>
        <v>155</v>
      </c>
      <c r="L127" s="1271">
        <f>YesterdayGen!DL36</f>
        <v>194</v>
      </c>
      <c r="M127" s="1809">
        <f>YesterdayGen!DL35</f>
        <v>194</v>
      </c>
      <c r="N127" s="1872">
        <f>I127-M127</f>
        <v>0</v>
      </c>
      <c r="O127" s="467"/>
      <c r="P127" s="2692"/>
      <c r="Q127" s="485"/>
      <c r="R127" s="497"/>
      <c r="S127" s="420"/>
      <c r="T127" s="412"/>
      <c r="U127" s="412"/>
      <c r="V127" s="412"/>
      <c r="W127" s="1859"/>
      <c r="X127" s="412"/>
      <c r="Y127" s="384"/>
      <c r="Z127" s="384"/>
      <c r="AA127" s="384"/>
      <c r="AB127" s="384"/>
      <c r="AC127" s="384"/>
    </row>
    <row r="128" spans="2:29" ht="16.5" customHeight="1" thickBot="1">
      <c r="B128" s="2617">
        <v>104</v>
      </c>
      <c r="C128" s="2618" t="str">
        <f>Master!EL3</f>
        <v>Bhola Aggreko 95MW</v>
      </c>
      <c r="D128" s="2619"/>
      <c r="E128" s="2617" t="str">
        <f>Master!EL5</f>
        <v>Gas</v>
      </c>
      <c r="F128" s="2617" t="str">
        <f>Master!EL4</f>
        <v>QRPP</v>
      </c>
      <c r="G128" s="2635" t="str">
        <f>Master!EL6</f>
        <v>96*1.10</v>
      </c>
      <c r="H128" s="2636">
        <f>Master!EL7</f>
        <v>95</v>
      </c>
      <c r="I128" s="2637">
        <f>Master!EL8</f>
        <v>95</v>
      </c>
      <c r="J128" s="2638">
        <f>YesterdayGen!EL33</f>
        <v>96</v>
      </c>
      <c r="K128" s="2639">
        <f>YesterdayGen!EL34</f>
        <v>95</v>
      </c>
      <c r="L128" s="2640">
        <f>YesterdayGen!EL36</f>
        <v>95</v>
      </c>
      <c r="M128" s="1809">
        <f>YesterdayGen!EL35</f>
        <v>95</v>
      </c>
      <c r="N128" s="2639"/>
      <c r="O128" s="2642"/>
      <c r="P128" s="2693"/>
      <c r="Q128" s="2643"/>
      <c r="R128" s="2644"/>
      <c r="S128" s="420"/>
      <c r="T128" s="412"/>
      <c r="U128" s="412"/>
      <c r="V128" s="412"/>
      <c r="W128" s="1859"/>
      <c r="X128" s="412"/>
      <c r="Y128" s="384"/>
      <c r="Z128" s="384"/>
      <c r="AA128" s="384"/>
      <c r="AB128" s="384"/>
      <c r="AC128" s="384"/>
    </row>
    <row r="129" spans="2:29" ht="16.5" customHeight="1" thickBot="1">
      <c r="B129" s="1361"/>
      <c r="C129" s="1362" t="s">
        <v>51</v>
      </c>
      <c r="D129" s="1362"/>
      <c r="E129" s="1363"/>
      <c r="F129" s="1363"/>
      <c r="G129" s="1806"/>
      <c r="H129" s="1796">
        <f t="shared" ref="H129:O129" si="8">SUM(H124:H128)</f>
        <v>472</v>
      </c>
      <c r="I129" s="1796">
        <f t="shared" si="8"/>
        <v>462</v>
      </c>
      <c r="J129" s="1796">
        <f t="shared" si="8"/>
        <v>337</v>
      </c>
      <c r="K129" s="1796">
        <f t="shared" si="8"/>
        <v>377</v>
      </c>
      <c r="L129" s="1796">
        <f t="shared" si="8"/>
        <v>432</v>
      </c>
      <c r="M129" s="1796">
        <f t="shared" si="8"/>
        <v>462</v>
      </c>
      <c r="N129" s="1796">
        <f t="shared" si="8"/>
        <v>0</v>
      </c>
      <c r="O129" s="1796">
        <f t="shared" si="8"/>
        <v>0</v>
      </c>
      <c r="P129" s="2690" t="s">
        <v>217</v>
      </c>
      <c r="Q129" s="1364"/>
      <c r="R129" s="1914"/>
      <c r="S129" s="420"/>
      <c r="T129" s="412"/>
      <c r="U129" s="412"/>
      <c r="V129" s="412"/>
      <c r="W129" s="1859"/>
      <c r="X129" s="412"/>
      <c r="Y129" s="384"/>
      <c r="Z129" s="384"/>
      <c r="AA129" s="384"/>
      <c r="AB129" s="384"/>
      <c r="AC129" s="384"/>
    </row>
    <row r="130" spans="2:29" ht="16.5" customHeight="1">
      <c r="B130" s="2082">
        <v>105</v>
      </c>
      <c r="C130" s="1625" t="str">
        <f>Master!DQ3</f>
        <v>Baghabari GT 71MW</v>
      </c>
      <c r="D130" s="405"/>
      <c r="E130" s="404" t="str">
        <f>Master!DQ5</f>
        <v>Gas</v>
      </c>
      <c r="F130" s="449" t="str">
        <f>Master!DQ4</f>
        <v>PDB</v>
      </c>
      <c r="G130" s="450" t="str">
        <f>Master!DQ6</f>
        <v>1*71</v>
      </c>
      <c r="H130" s="407">
        <f>Master!DQ7</f>
        <v>71</v>
      </c>
      <c r="I130" s="1862">
        <f>Master!DQ8</f>
        <v>71</v>
      </c>
      <c r="J130" s="1800">
        <f>YesterdayGen!DQ33</f>
        <v>0</v>
      </c>
      <c r="K130" s="1871">
        <f>YesterdayGen!DQ34</f>
        <v>0</v>
      </c>
      <c r="L130" s="1272">
        <f>YesterdayGen!DQ36</f>
        <v>0</v>
      </c>
      <c r="M130" s="1808">
        <f>YesterdayGen!DQ35</f>
        <v>0</v>
      </c>
      <c r="N130" s="1871">
        <v>71</v>
      </c>
      <c r="O130" s="408"/>
      <c r="P130" s="2668" t="s">
        <v>228</v>
      </c>
      <c r="Q130" s="2671"/>
      <c r="R130" s="410"/>
      <c r="S130" s="420"/>
      <c r="T130" s="412"/>
      <c r="U130" s="412"/>
      <c r="V130" s="412"/>
      <c r="W130" s="412"/>
      <c r="X130" s="412"/>
      <c r="Y130" s="384"/>
      <c r="Z130" s="384"/>
      <c r="AA130" s="384"/>
      <c r="AB130" s="384"/>
      <c r="AC130" s="384"/>
    </row>
    <row r="131" spans="2:29" ht="16.5" customHeight="1">
      <c r="B131" s="489"/>
      <c r="C131" s="1249" t="str">
        <f>Master!DP3</f>
        <v>Baghabari GT 100MW</v>
      </c>
      <c r="D131" s="414"/>
      <c r="E131" s="413" t="str">
        <f>Master!DP5</f>
        <v>Gas</v>
      </c>
      <c r="F131" s="453" t="str">
        <f>Master!DP4</f>
        <v>PDB</v>
      </c>
      <c r="G131" s="454" t="str">
        <f>Master!DP6</f>
        <v>1*100</v>
      </c>
      <c r="H131" s="416">
        <f>Master!DP7</f>
        <v>100</v>
      </c>
      <c r="I131" s="1863">
        <f>Master!DP8</f>
        <v>100</v>
      </c>
      <c r="J131" s="1801">
        <f>YesterdayGen!DP33</f>
        <v>0</v>
      </c>
      <c r="K131" s="1265">
        <f>YesterdayGen!DP34</f>
        <v>0</v>
      </c>
      <c r="L131" s="1268">
        <f>YesterdayGen!DP36</f>
        <v>0</v>
      </c>
      <c r="M131" s="1879">
        <f>YesterdayGen!DP35</f>
        <v>0</v>
      </c>
      <c r="N131" s="1265"/>
      <c r="O131" s="408">
        <v>100</v>
      </c>
      <c r="P131" s="2674" t="s">
        <v>148</v>
      </c>
      <c r="Q131" s="2672"/>
      <c r="R131" s="497"/>
      <c r="S131" s="420"/>
      <c r="T131" s="412"/>
      <c r="U131" s="412"/>
      <c r="V131" s="412"/>
      <c r="W131" s="412"/>
      <c r="X131" s="412"/>
      <c r="Y131" s="384"/>
      <c r="Z131" s="384"/>
      <c r="AA131" s="384"/>
      <c r="AB131" s="384"/>
      <c r="AC131" s="384"/>
    </row>
    <row r="132" spans="2:29" ht="15.75" customHeight="1">
      <c r="B132" s="413">
        <v>106</v>
      </c>
      <c r="C132" s="1249" t="str">
        <f>Master!DR3</f>
        <v>Baghabari Peaking 50MW</v>
      </c>
      <c r="D132" s="414"/>
      <c r="E132" s="413" t="str">
        <f>Master!DR5</f>
        <v>HFO</v>
      </c>
      <c r="F132" s="453" t="str">
        <f>Master!DR4</f>
        <v>PDB</v>
      </c>
      <c r="G132" s="454" t="str">
        <f>Master!DR6</f>
        <v>6*8.9</v>
      </c>
      <c r="H132" s="416">
        <f>Master!DR7</f>
        <v>52</v>
      </c>
      <c r="I132" s="1863">
        <f>Master!DR8</f>
        <v>52</v>
      </c>
      <c r="J132" s="1801">
        <f>YesterdayGen!DR33</f>
        <v>0</v>
      </c>
      <c r="K132" s="1265">
        <f>YesterdayGen!DR34</f>
        <v>43</v>
      </c>
      <c r="L132" s="1268">
        <f>YesterdayGen!DR36</f>
        <v>0</v>
      </c>
      <c r="M132" s="1879">
        <f>YesterdayGen!DR35</f>
        <v>43</v>
      </c>
      <c r="N132" s="1265"/>
      <c r="O132" s="408"/>
      <c r="P132" s="2675"/>
      <c r="Q132" s="2672"/>
      <c r="R132" s="425"/>
      <c r="S132" s="420"/>
      <c r="T132" s="412"/>
      <c r="U132" s="2376"/>
      <c r="V132" s="412"/>
      <c r="W132" s="412"/>
      <c r="X132" s="412"/>
      <c r="Y132" s="384"/>
      <c r="Z132" s="384"/>
      <c r="AA132" s="384"/>
      <c r="AB132" s="384"/>
      <c r="AC132" s="384"/>
    </row>
    <row r="133" spans="2:29" ht="15.75" customHeight="1">
      <c r="B133" s="413">
        <v>107</v>
      </c>
      <c r="C133" s="1249" t="str">
        <f>Master!DS3</f>
        <v>Bera Peaking</v>
      </c>
      <c r="D133" s="443"/>
      <c r="E133" s="464" t="str">
        <f>Master!DS5</f>
        <v>HFO</v>
      </c>
      <c r="F133" s="483" t="str">
        <f>Master!DS4</f>
        <v>PDB</v>
      </c>
      <c r="G133" s="484" t="str">
        <f>Master!DS6</f>
        <v>9*8.29</v>
      </c>
      <c r="H133" s="444">
        <f>Master!DS7</f>
        <v>71</v>
      </c>
      <c r="I133" s="1866">
        <f>Master!DS8</f>
        <v>71</v>
      </c>
      <c r="J133" s="1801">
        <f>YesterdayGen!DS33</f>
        <v>0</v>
      </c>
      <c r="K133" s="1265">
        <f>YesterdayGen!DS34</f>
        <v>31</v>
      </c>
      <c r="L133" s="1271">
        <f>YesterdayGen!DS36</f>
        <v>0</v>
      </c>
      <c r="M133" s="1809">
        <f>YesterdayGen!DS35</f>
        <v>31</v>
      </c>
      <c r="N133" s="1872"/>
      <c r="O133" s="408"/>
      <c r="P133" s="2674"/>
      <c r="Q133" s="2672"/>
      <c r="R133" s="1266"/>
      <c r="S133" s="420"/>
      <c r="T133" s="412"/>
      <c r="U133" s="412"/>
      <c r="V133" s="412"/>
      <c r="W133" s="412"/>
      <c r="X133" s="412"/>
      <c r="Y133" s="384"/>
      <c r="Z133" s="384"/>
      <c r="AA133" s="384"/>
      <c r="AB133" s="384"/>
      <c r="AC133" s="384"/>
    </row>
    <row r="134" spans="2:29" ht="16.5" customHeight="1">
      <c r="B134" s="413">
        <v>108</v>
      </c>
      <c r="C134" s="1249" t="str">
        <f>Master!DU3</f>
        <v>Amnura 50MW</v>
      </c>
      <c r="D134" s="443"/>
      <c r="E134" s="464" t="str">
        <f>Master!DU5</f>
        <v>HFO</v>
      </c>
      <c r="F134" s="483" t="str">
        <f>Master!DU4</f>
        <v>QRPP</v>
      </c>
      <c r="G134" s="484" t="str">
        <f>Master!DU6</f>
        <v>7*7.79</v>
      </c>
      <c r="H134" s="499">
        <f>Master!DU7</f>
        <v>50</v>
      </c>
      <c r="I134" s="1869">
        <f>Master!DU8</f>
        <v>50</v>
      </c>
      <c r="J134" s="1801">
        <f>YesterdayGen!DU33</f>
        <v>40</v>
      </c>
      <c r="K134" s="1265">
        <f>YesterdayGen!DU34</f>
        <v>40</v>
      </c>
      <c r="L134" s="1271">
        <f>YesterdayGen!DU36</f>
        <v>40</v>
      </c>
      <c r="M134" s="1809">
        <f>YesterdayGen!DU35</f>
        <v>40</v>
      </c>
      <c r="N134" s="1872"/>
      <c r="O134" s="408">
        <f>I134-M134</f>
        <v>10</v>
      </c>
      <c r="P134" s="2675" t="s">
        <v>160</v>
      </c>
      <c r="Q134" s="2672"/>
      <c r="R134" s="452"/>
      <c r="S134" s="420"/>
      <c r="T134" s="412"/>
      <c r="U134" s="412"/>
      <c r="V134" s="412"/>
      <c r="W134" s="412"/>
      <c r="X134" s="412"/>
      <c r="Y134" s="384"/>
      <c r="Z134" s="384"/>
      <c r="AA134" s="384"/>
      <c r="AB134" s="384"/>
      <c r="AC134" s="384"/>
    </row>
    <row r="135" spans="2:29" ht="16.5" customHeight="1">
      <c r="B135" s="413">
        <v>109</v>
      </c>
      <c r="C135" s="1249" t="str">
        <f>Master!DV3</f>
        <v>Katakhali (Northern)</v>
      </c>
      <c r="D135" s="443"/>
      <c r="E135" s="464" t="str">
        <f>Master!DV5</f>
        <v>HFO</v>
      </c>
      <c r="F135" s="483" t="str">
        <f>Master!DV4</f>
        <v>QRPP</v>
      </c>
      <c r="G135" s="484" t="str">
        <f>Master!DV6</f>
        <v>6*8.9</v>
      </c>
      <c r="H135" s="499">
        <f>Master!DV7</f>
        <v>50</v>
      </c>
      <c r="I135" s="1869">
        <f>Master!DV8</f>
        <v>50</v>
      </c>
      <c r="J135" s="1801">
        <f>YesterdayGen!DV33</f>
        <v>43</v>
      </c>
      <c r="K135" s="1265">
        <f>YesterdayGen!DV34</f>
        <v>43</v>
      </c>
      <c r="L135" s="1271">
        <f>YesterdayGen!DV36</f>
        <v>43</v>
      </c>
      <c r="M135" s="1883">
        <f>YesterdayGen!DV35</f>
        <v>43</v>
      </c>
      <c r="N135" s="1872"/>
      <c r="O135" s="408">
        <f>I135-M135</f>
        <v>7</v>
      </c>
      <c r="P135" s="2676" t="s">
        <v>160</v>
      </c>
      <c r="Q135" s="2672"/>
      <c r="R135" s="419"/>
      <c r="S135" s="420"/>
      <c r="T135" s="412"/>
      <c r="U135" s="412"/>
      <c r="V135" s="412"/>
      <c r="W135" s="412"/>
      <c r="X135" s="412"/>
      <c r="Y135" s="384"/>
      <c r="Z135" s="384"/>
      <c r="AA135" s="384"/>
      <c r="AB135" s="384"/>
      <c r="AC135" s="384"/>
    </row>
    <row r="136" spans="2:29" ht="16.5" customHeight="1">
      <c r="B136" s="413">
        <v>110</v>
      </c>
      <c r="C136" s="1249" t="str">
        <f>Master!DW3</f>
        <v>Katakhali Peaking</v>
      </c>
      <c r="D136" s="443"/>
      <c r="E136" s="464" t="str">
        <f>Master!DW5</f>
        <v>HFO</v>
      </c>
      <c r="F136" s="483" t="str">
        <f>Master!DW4</f>
        <v>PDB</v>
      </c>
      <c r="G136" s="484" t="str">
        <f>Master!DW6</f>
        <v>6*8.7</v>
      </c>
      <c r="H136" s="499">
        <f>Master!DW7</f>
        <v>50</v>
      </c>
      <c r="I136" s="1869">
        <f>Master!DW8</f>
        <v>50</v>
      </c>
      <c r="J136" s="1801">
        <f>YesterdayGen!DW33</f>
        <v>0</v>
      </c>
      <c r="K136" s="1265">
        <f>YesterdayGen!DW34</f>
        <v>38</v>
      </c>
      <c r="L136" s="1271">
        <f>YesterdayGen!DW36</f>
        <v>40</v>
      </c>
      <c r="M136" s="1809">
        <f>YesterdayGen!DW35</f>
        <v>40</v>
      </c>
      <c r="N136" s="1872"/>
      <c r="O136" s="408"/>
      <c r="P136" s="2676"/>
      <c r="Q136" s="2672"/>
      <c r="R136" s="419"/>
      <c r="S136" s="420"/>
      <c r="T136" s="2376"/>
      <c r="U136" s="412"/>
      <c r="V136" s="412"/>
      <c r="W136" s="412"/>
      <c r="X136" s="412"/>
      <c r="Y136" s="384"/>
      <c r="Z136" s="384"/>
      <c r="AA136" s="384"/>
      <c r="AB136" s="384"/>
      <c r="AC136" s="384"/>
    </row>
    <row r="137" spans="2:29" ht="16.5" customHeight="1">
      <c r="B137" s="413">
        <v>111</v>
      </c>
      <c r="C137" s="2557" t="s">
        <v>1145</v>
      </c>
      <c r="D137" s="443"/>
      <c r="E137" s="464" t="s">
        <v>982</v>
      </c>
      <c r="F137" s="483" t="str">
        <f>Master!EH4</f>
        <v>NWPGCL</v>
      </c>
      <c r="G137" s="484" t="str">
        <f>Master!EH6</f>
        <v>1*150+1*75</v>
      </c>
      <c r="H137" s="499">
        <f>Master!EH7</f>
        <v>210</v>
      </c>
      <c r="I137" s="1869">
        <f>Master!EH8</f>
        <v>210</v>
      </c>
      <c r="J137" s="1801">
        <f>YesterdayGen!EH33+YesterdayGen!EI33</f>
        <v>183</v>
      </c>
      <c r="K137" s="1265">
        <f>YesterdayGen!EH34+YesterdayGen!EI34</f>
        <v>217</v>
      </c>
      <c r="L137" s="1271">
        <f>YesterdayGen!EH36+YesterdayGen!EI36</f>
        <v>220</v>
      </c>
      <c r="M137" s="1809">
        <f>YesterdayGen!EH35+YesterdayGen!EI35</f>
        <v>220</v>
      </c>
      <c r="N137" s="1872"/>
      <c r="O137" s="408"/>
      <c r="P137" s="2676"/>
      <c r="Q137" s="2672"/>
      <c r="R137" s="497"/>
      <c r="S137" s="420"/>
      <c r="T137" s="2376"/>
      <c r="U137" s="412"/>
      <c r="V137" s="412"/>
      <c r="W137" s="412"/>
      <c r="X137" s="412"/>
      <c r="Y137" s="384"/>
      <c r="Z137" s="384"/>
      <c r="AA137" s="384"/>
      <c r="AB137" s="384"/>
      <c r="AC137" s="384"/>
    </row>
    <row r="138" spans="2:29" ht="16.5" customHeight="1">
      <c r="B138" s="413">
        <v>112</v>
      </c>
      <c r="C138" s="2557" t="s">
        <v>1146</v>
      </c>
      <c r="D138" s="443"/>
      <c r="E138" s="464" t="s">
        <v>982</v>
      </c>
      <c r="F138" s="483" t="str">
        <f>Master!EJ4</f>
        <v>NWPGCL</v>
      </c>
      <c r="G138" s="484" t="str">
        <f>Master!EJ6</f>
        <v>1*150+1*75</v>
      </c>
      <c r="H138" s="499">
        <f>Master!EJ7</f>
        <v>220</v>
      </c>
      <c r="I138" s="1869">
        <f>Master!EJ8</f>
        <v>220</v>
      </c>
      <c r="J138" s="1801">
        <f>YesterdayGen!EJ33+YesterdayGen!EK33</f>
        <v>130</v>
      </c>
      <c r="K138" s="1265">
        <f>YesterdayGen!EJ34+YesterdayGen!EK34</f>
        <v>220</v>
      </c>
      <c r="L138" s="1271">
        <f>YesterdayGen!EJ36+YesterdayGen!EK36</f>
        <v>150</v>
      </c>
      <c r="M138" s="1809">
        <f>YesterdayGen!EJ35+YesterdayGen!EK35</f>
        <v>220</v>
      </c>
      <c r="N138" s="1872"/>
      <c r="O138" s="408"/>
      <c r="P138" s="2676"/>
      <c r="Q138" s="2672"/>
      <c r="R138" s="497"/>
      <c r="S138" s="420"/>
      <c r="T138" s="2376"/>
      <c r="U138" s="412"/>
      <c r="V138" s="412"/>
      <c r="W138" s="412"/>
      <c r="X138" s="412"/>
      <c r="Y138" s="384"/>
      <c r="Z138" s="384"/>
      <c r="AA138" s="384"/>
      <c r="AB138" s="384"/>
      <c r="AC138" s="384"/>
    </row>
    <row r="139" spans="2:29" ht="16.5" customHeight="1">
      <c r="B139" s="413"/>
      <c r="C139" s="2557" t="s">
        <v>1187</v>
      </c>
      <c r="D139" s="443"/>
      <c r="E139" s="464" t="s">
        <v>982</v>
      </c>
      <c r="F139" s="483" t="str">
        <f>Master!EN4</f>
        <v>NWPGCL</v>
      </c>
      <c r="G139" s="484" t="str">
        <f>Master!EN6</f>
        <v>1*150+1*75</v>
      </c>
      <c r="H139" s="499">
        <f>Master!EN7</f>
        <v>0</v>
      </c>
      <c r="I139" s="1869">
        <f>Master!EN8</f>
        <v>0</v>
      </c>
      <c r="J139" s="1801">
        <f>YesterdayGen!EN33+YesterdayGen!EO33</f>
        <v>153</v>
      </c>
      <c r="K139" s="1265">
        <f>YesterdayGen!EN34+YesterdayGen!EO34</f>
        <v>155</v>
      </c>
      <c r="L139" s="1271">
        <f>YesterdayGen!EN36+YesterdayGen!EO36</f>
        <v>155</v>
      </c>
      <c r="M139" s="1809">
        <f>YesterdayGen!EN35+YesterdayGen!EO35</f>
        <v>155</v>
      </c>
      <c r="N139" s="1872"/>
      <c r="O139" s="408"/>
      <c r="P139" s="2676" t="s">
        <v>396</v>
      </c>
      <c r="Q139" s="2672"/>
      <c r="R139" s="497"/>
      <c r="S139" s="420"/>
      <c r="T139" s="2376"/>
      <c r="U139" s="412"/>
      <c r="V139" s="412"/>
      <c r="W139" s="412"/>
      <c r="X139" s="412"/>
      <c r="Y139" s="384"/>
      <c r="Z139" s="384"/>
      <c r="AA139" s="384"/>
      <c r="AB139" s="384"/>
      <c r="AC139" s="384"/>
    </row>
    <row r="140" spans="2:29" ht="16.5" customHeight="1">
      <c r="B140" s="413">
        <v>113</v>
      </c>
      <c r="C140" s="1249" t="str">
        <f>Master!DY3</f>
        <v>Santahar Peaking</v>
      </c>
      <c r="D140" s="443"/>
      <c r="E140" s="464" t="str">
        <f>Master!DY5</f>
        <v>HFO</v>
      </c>
      <c r="F140" s="483" t="str">
        <f>Master!DY4</f>
        <v>PDB</v>
      </c>
      <c r="G140" s="484" t="str">
        <f>Master!DY6</f>
        <v>6*8.7</v>
      </c>
      <c r="H140" s="499">
        <f>Master!DY7</f>
        <v>50</v>
      </c>
      <c r="I140" s="1869">
        <f>Master!DY8</f>
        <v>50</v>
      </c>
      <c r="J140" s="1801">
        <f>YesterdayGen!DY33</f>
        <v>33</v>
      </c>
      <c r="K140" s="1265">
        <f>YesterdayGen!DY34</f>
        <v>41</v>
      </c>
      <c r="L140" s="1271">
        <f>YesterdayGen!DY36</f>
        <v>40</v>
      </c>
      <c r="M140" s="1883">
        <f>YesterdayGen!DY35</f>
        <v>40</v>
      </c>
      <c r="N140" s="1872"/>
      <c r="O140" s="408"/>
      <c r="P140" s="2674"/>
      <c r="Q140" s="2672"/>
      <c r="R140" s="486"/>
      <c r="S140" s="420"/>
      <c r="T140" s="384"/>
      <c r="U140" s="384"/>
      <c r="V140" s="384"/>
      <c r="W140" s="384"/>
      <c r="X140" s="384"/>
      <c r="Y140" s="384"/>
      <c r="Z140" s="384"/>
      <c r="AA140" s="384"/>
      <c r="AB140" s="384"/>
      <c r="AC140" s="384"/>
    </row>
    <row r="141" spans="2:29" ht="16.5" customHeight="1">
      <c r="B141" s="413">
        <v>114</v>
      </c>
      <c r="C141" s="1250" t="str">
        <f>Master!DZ3</f>
        <v>Bogra (GBB)</v>
      </c>
      <c r="D141" s="443"/>
      <c r="E141" s="464" t="str">
        <f>Master!DZ5</f>
        <v>Gas</v>
      </c>
      <c r="F141" s="483" t="str">
        <f>Master!DZ4</f>
        <v xml:space="preserve">RPP </v>
      </c>
      <c r="G141" s="484" t="str">
        <f>Master!DZ6</f>
        <v>6*4</v>
      </c>
      <c r="H141" s="499">
        <f>Master!DZ7</f>
        <v>22</v>
      </c>
      <c r="I141" s="1869">
        <f>Master!DZ8</f>
        <v>22</v>
      </c>
      <c r="J141" s="1801">
        <f>YesterdayGen!DZ33</f>
        <v>18</v>
      </c>
      <c r="K141" s="1265">
        <f>YesterdayGen!DZ34</f>
        <v>18</v>
      </c>
      <c r="L141" s="1271">
        <f>YesterdayGen!DZ36</f>
        <v>22</v>
      </c>
      <c r="M141" s="1809">
        <f>YesterdayGen!DZ35</f>
        <v>22</v>
      </c>
      <c r="N141" s="1872"/>
      <c r="O141" s="408"/>
      <c r="P141" s="2675"/>
      <c r="Q141" s="2672"/>
      <c r="R141" s="426"/>
      <c r="S141" s="420"/>
      <c r="T141" s="502"/>
      <c r="U141" s="502"/>
      <c r="V141" s="502"/>
      <c r="W141" s="502"/>
      <c r="X141" s="502"/>
      <c r="Y141" s="384"/>
      <c r="Z141" s="384"/>
      <c r="AA141" s="384"/>
      <c r="AB141" s="384"/>
      <c r="AC141" s="384"/>
    </row>
    <row r="142" spans="2:29" ht="16.5" customHeight="1">
      <c r="B142" s="413">
        <v>115</v>
      </c>
      <c r="C142" s="1250" t="str">
        <f>Master!EA3</f>
        <v>Bogra (EPL)</v>
      </c>
      <c r="D142" s="443"/>
      <c r="E142" s="464" t="str">
        <f>Master!EA5</f>
        <v>Gas</v>
      </c>
      <c r="F142" s="483" t="str">
        <f>Master!EA4</f>
        <v xml:space="preserve">RPP </v>
      </c>
      <c r="G142" s="484" t="str">
        <f>Master!EA6</f>
        <v>5*3.3+5*2</v>
      </c>
      <c r="H142" s="1872">
        <f>Master!EA7</f>
        <v>20</v>
      </c>
      <c r="I142" s="1866">
        <f>Master!EA8</f>
        <v>10</v>
      </c>
      <c r="J142" s="1802">
        <f>YesterdayGen!EA33</f>
        <v>6</v>
      </c>
      <c r="K142" s="1872">
        <f>YesterdayGen!EA34</f>
        <v>10</v>
      </c>
      <c r="L142" s="1271">
        <f>YesterdayGen!EA36</f>
        <v>10</v>
      </c>
      <c r="M142" s="1809">
        <f>YesterdayGen!EA35</f>
        <v>10</v>
      </c>
      <c r="N142" s="1872"/>
      <c r="O142" s="408"/>
      <c r="P142" s="2674"/>
      <c r="Q142" s="2672"/>
      <c r="R142" s="503"/>
      <c r="S142" s="420"/>
      <c r="T142" s="502"/>
      <c r="U142" s="502"/>
      <c r="V142" s="502"/>
      <c r="W142" s="502"/>
      <c r="X142" s="502"/>
      <c r="Y142" s="384"/>
      <c r="Z142" s="384"/>
      <c r="AA142" s="384"/>
      <c r="AB142" s="384"/>
      <c r="AC142" s="384"/>
    </row>
    <row r="143" spans="2:29" ht="16.5" customHeight="1">
      <c r="B143" s="413">
        <v>116</v>
      </c>
      <c r="C143" s="1249" t="str">
        <f>Master!EB3</f>
        <v>Ullapara (Summit)</v>
      </c>
      <c r="D143" s="443"/>
      <c r="E143" s="464" t="str">
        <f>Master!EB5</f>
        <v>Gas</v>
      </c>
      <c r="F143" s="483" t="str">
        <f>Master!EB4</f>
        <v>SIPP, REB</v>
      </c>
      <c r="G143" s="484" t="str">
        <f>Master!EB6</f>
        <v>4*2.90</v>
      </c>
      <c r="H143" s="444">
        <f>Master!EB7</f>
        <v>11</v>
      </c>
      <c r="I143" s="1866">
        <f>Master!EB8</f>
        <v>11</v>
      </c>
      <c r="J143" s="1802">
        <f>YesterdayGen!EB33</f>
        <v>5</v>
      </c>
      <c r="K143" s="1872">
        <f>YesterdayGen!EB34</f>
        <v>11</v>
      </c>
      <c r="L143" s="1271">
        <f>YesterdayGen!EB36</f>
        <v>11</v>
      </c>
      <c r="M143" s="1809">
        <f>YesterdayGen!EB35</f>
        <v>11</v>
      </c>
      <c r="N143" s="1872"/>
      <c r="O143" s="408"/>
      <c r="P143" s="3222"/>
      <c r="Q143" s="2672"/>
      <c r="R143" s="473"/>
      <c r="S143" s="420"/>
      <c r="T143" s="502"/>
      <c r="U143" s="502"/>
      <c r="V143" s="502"/>
      <c r="W143" s="502"/>
      <c r="X143" s="502"/>
      <c r="Y143" s="384"/>
      <c r="Z143" s="384"/>
      <c r="AA143" s="384"/>
      <c r="AB143" s="384"/>
      <c r="AC143" s="384"/>
    </row>
    <row r="144" spans="2:29" ht="16.5" customHeight="1">
      <c r="B144" s="413">
        <v>117</v>
      </c>
      <c r="C144" s="1249" t="str">
        <f>Master!DX3</f>
        <v>Rajlanka 52 MW</v>
      </c>
      <c r="D144" s="443"/>
      <c r="E144" s="464" t="str">
        <f>Master!DX5</f>
        <v>HFO</v>
      </c>
      <c r="F144" s="458" t="str">
        <f>Master!DX4</f>
        <v>IPP</v>
      </c>
      <c r="G144" s="459" t="str">
        <f>Master!DX6</f>
        <v>6*8.92</v>
      </c>
      <c r="H144" s="444">
        <f>Master!DX7</f>
        <v>52</v>
      </c>
      <c r="I144" s="1866">
        <f>Master!DX8</f>
        <v>52</v>
      </c>
      <c r="J144" s="1802">
        <f>YesterdayGen!DX33</f>
        <v>16</v>
      </c>
      <c r="K144" s="1872">
        <f>YesterdayGen!DX34</f>
        <v>51</v>
      </c>
      <c r="L144" s="1271">
        <f>YesterdayGen!DX36</f>
        <v>52</v>
      </c>
      <c r="M144" s="1809">
        <f>YesterdayGen!DX35</f>
        <v>52</v>
      </c>
      <c r="N144" s="1872"/>
      <c r="O144" s="408"/>
      <c r="P144" s="2674"/>
      <c r="Q144" s="2672"/>
      <c r="R144" s="503"/>
      <c r="S144" s="420"/>
      <c r="T144" s="502"/>
      <c r="U144" s="502"/>
      <c r="V144" s="502"/>
      <c r="W144" s="502"/>
      <c r="X144" s="502"/>
      <c r="Y144" s="384"/>
      <c r="Z144" s="384"/>
      <c r="AA144" s="384"/>
      <c r="AB144" s="384"/>
      <c r="AC144" s="384"/>
    </row>
    <row r="145" spans="2:33" ht="16.5" customHeight="1" thickBot="1">
      <c r="B145" s="413">
        <v>118</v>
      </c>
      <c r="C145" s="1626" t="str">
        <f>Master!DT3</f>
        <v>Chapainawabganj-100 MW</v>
      </c>
      <c r="D145" s="443"/>
      <c r="E145" s="464" t="str">
        <f>Master!DT5</f>
        <v>HFO</v>
      </c>
      <c r="F145" s="458" t="str">
        <f>Master!DT4</f>
        <v>PDB</v>
      </c>
      <c r="G145" s="459" t="str">
        <f>Master!DT6</f>
        <v>12*8.924</v>
      </c>
      <c r="H145" s="1872">
        <f>Master!DT7</f>
        <v>104</v>
      </c>
      <c r="I145" s="1866">
        <f>Master!DT8</f>
        <v>104</v>
      </c>
      <c r="J145" s="1802">
        <f>YesterdayGen!DT33</f>
        <v>25</v>
      </c>
      <c r="K145" s="1872">
        <f>YesterdayGen!DT34</f>
        <v>100</v>
      </c>
      <c r="L145" s="1271">
        <f>YesterdayGen!DT36</f>
        <v>100</v>
      </c>
      <c r="M145" s="1809">
        <f>YesterdayGen!DT35</f>
        <v>100</v>
      </c>
      <c r="N145" s="1872"/>
      <c r="O145" s="479"/>
      <c r="P145" s="2670"/>
      <c r="Q145" s="2673"/>
      <c r="R145" s="486"/>
      <c r="S145" s="420"/>
      <c r="T145" s="502"/>
      <c r="U145" s="502"/>
      <c r="V145" s="502"/>
      <c r="W145" s="502"/>
      <c r="X145" s="502"/>
      <c r="Y145" s="384"/>
      <c r="Z145" s="384"/>
      <c r="AA145" s="384"/>
      <c r="AB145" s="384"/>
      <c r="AC145" s="384"/>
    </row>
    <row r="146" spans="2:33" ht="16.5" customHeight="1" thickBot="1">
      <c r="B146" s="1361"/>
      <c r="C146" s="1362" t="s">
        <v>52</v>
      </c>
      <c r="D146" s="1362"/>
      <c r="E146" s="1363"/>
      <c r="F146" s="1363"/>
      <c r="G146" s="1806"/>
      <c r="H146" s="1796">
        <f t="shared" ref="H146:O146" si="9">SUM(H130:H145)</f>
        <v>1133</v>
      </c>
      <c r="I146" s="1799">
        <f t="shared" si="9"/>
        <v>1123</v>
      </c>
      <c r="J146" s="1796">
        <f t="shared" si="9"/>
        <v>652</v>
      </c>
      <c r="K146" s="1796">
        <f t="shared" si="9"/>
        <v>1018</v>
      </c>
      <c r="L146" s="1799">
        <f t="shared" si="9"/>
        <v>883</v>
      </c>
      <c r="M146" s="1796">
        <f t="shared" si="9"/>
        <v>1027</v>
      </c>
      <c r="N146" s="1796">
        <f t="shared" si="9"/>
        <v>71</v>
      </c>
      <c r="O146" s="2942">
        <f t="shared" si="9"/>
        <v>117</v>
      </c>
      <c r="P146" s="2694" t="s">
        <v>217</v>
      </c>
      <c r="Q146" s="1930"/>
      <c r="R146" s="1931"/>
      <c r="S146" s="420"/>
      <c r="T146" s="502"/>
      <c r="U146" s="502"/>
      <c r="V146" s="502"/>
      <c r="W146" s="502"/>
      <c r="X146" s="502"/>
      <c r="Y146" s="384"/>
      <c r="Z146" s="384"/>
      <c r="AA146" s="384"/>
      <c r="AB146" s="384"/>
      <c r="AC146" s="384"/>
    </row>
    <row r="147" spans="2:33" ht="16.5" customHeight="1">
      <c r="B147" s="2167">
        <v>119</v>
      </c>
      <c r="C147" s="1917" t="str">
        <f>Master!EC3</f>
        <v xml:space="preserve">Barapukuria Unit-1 </v>
      </c>
      <c r="D147" s="1918"/>
      <c r="E147" s="1919" t="str">
        <f>Master!EC5</f>
        <v>Coal</v>
      </c>
      <c r="F147" s="1920" t="str">
        <f>Master!EC4</f>
        <v>PDB</v>
      </c>
      <c r="G147" s="1921" t="str">
        <f>Master!EC6</f>
        <v>1*125</v>
      </c>
      <c r="H147" s="1922">
        <f>Master!EC7</f>
        <v>125</v>
      </c>
      <c r="I147" s="1923">
        <f>Master!EC8</f>
        <v>85</v>
      </c>
      <c r="J147" s="1924">
        <f>YesterdayGen!EC33</f>
        <v>0</v>
      </c>
      <c r="K147" s="1925">
        <f>YesterdayGen!EC34</f>
        <v>0</v>
      </c>
      <c r="L147" s="1926">
        <f>YesterdayGen!EC36</f>
        <v>0</v>
      </c>
      <c r="M147" s="1925">
        <f>YesterdayGen!EC35</f>
        <v>0</v>
      </c>
      <c r="N147" s="1927"/>
      <c r="O147" s="1928">
        <v>85</v>
      </c>
      <c r="P147" s="2695" t="s">
        <v>148</v>
      </c>
      <c r="Q147" s="1929"/>
      <c r="R147" s="1929"/>
      <c r="S147" s="420"/>
      <c r="T147" s="502"/>
      <c r="U147" s="502"/>
      <c r="V147" s="502"/>
      <c r="W147" s="502"/>
      <c r="X147" s="502"/>
      <c r="Y147" s="384"/>
      <c r="Z147" s="384"/>
      <c r="AA147" s="384"/>
      <c r="AB147" s="384"/>
      <c r="AC147" s="384"/>
    </row>
    <row r="148" spans="2:33" ht="16.5" customHeight="1">
      <c r="B148" s="2083"/>
      <c r="C148" s="1509" t="str">
        <f>Master!ED3</f>
        <v>Barapukuria Unit-2</v>
      </c>
      <c r="D148" s="405"/>
      <c r="E148" s="404" t="str">
        <f>Master!ED5</f>
        <v>Coal</v>
      </c>
      <c r="F148" s="449" t="str">
        <f>Master!ED4</f>
        <v>PDB</v>
      </c>
      <c r="G148" s="450" t="str">
        <f>Master!ED6</f>
        <v>1*125</v>
      </c>
      <c r="H148" s="407">
        <f>Master!ED7</f>
        <v>125</v>
      </c>
      <c r="I148" s="1862">
        <f>Master!ED8</f>
        <v>85</v>
      </c>
      <c r="J148" s="1800">
        <f>YesterdayGen!ED33</f>
        <v>0</v>
      </c>
      <c r="K148" s="1871">
        <f>YesterdayGen!ED34</f>
        <v>0</v>
      </c>
      <c r="L148" s="1272">
        <f>YesterdayGen!ED36</f>
        <v>0</v>
      </c>
      <c r="M148" s="1808">
        <f>YesterdayGen!ED35</f>
        <v>0</v>
      </c>
      <c r="N148" s="1871"/>
      <c r="O148" s="408">
        <v>85</v>
      </c>
      <c r="P148" s="2696" t="s">
        <v>148</v>
      </c>
      <c r="Q148" s="409"/>
      <c r="R148" s="472"/>
      <c r="S148" s="420"/>
      <c r="T148" s="502"/>
      <c r="U148" s="502"/>
      <c r="V148" s="502"/>
      <c r="W148" s="502"/>
      <c r="X148" s="502"/>
      <c r="Y148" s="384"/>
      <c r="Z148" s="384"/>
      <c r="AA148" s="384"/>
      <c r="AB148" s="384"/>
      <c r="AC148" s="384"/>
    </row>
    <row r="149" spans="2:33" ht="16.5" customHeight="1">
      <c r="B149" s="3263">
        <v>120</v>
      </c>
      <c r="C149" s="1250" t="str">
        <f>Master!EE3</f>
        <v>Barapukuria Unit-3</v>
      </c>
      <c r="D149" s="405"/>
      <c r="E149" s="404" t="str">
        <f>Master!EE5</f>
        <v>Coal</v>
      </c>
      <c r="F149" s="449" t="str">
        <f>Master!EE4</f>
        <v>PDB</v>
      </c>
      <c r="G149" s="450" t="str">
        <f>Master!EE6</f>
        <v>1*275</v>
      </c>
      <c r="H149" s="407">
        <f>Master!EE7</f>
        <v>274</v>
      </c>
      <c r="I149" s="1862">
        <f>Master!EE8</f>
        <v>274</v>
      </c>
      <c r="J149" s="1800">
        <f>YesterdayGen!EE33</f>
        <v>0</v>
      </c>
      <c r="K149" s="1871">
        <f>YesterdayGen!EE34</f>
        <v>0</v>
      </c>
      <c r="L149" s="1272">
        <f>YesterdayGen!EE36</f>
        <v>0</v>
      </c>
      <c r="M149" s="1884">
        <f>YesterdayGen!EE35</f>
        <v>0</v>
      </c>
      <c r="N149" s="1871"/>
      <c r="O149" s="408">
        <f>I149-M149</f>
        <v>274</v>
      </c>
      <c r="P149" s="2696" t="s">
        <v>1228</v>
      </c>
      <c r="Q149" s="504"/>
      <c r="R149" s="486"/>
      <c r="S149" s="420"/>
      <c r="T149" s="502"/>
      <c r="U149" s="502"/>
      <c r="V149" s="502"/>
      <c r="W149" s="502"/>
      <c r="X149" s="502"/>
      <c r="Y149" s="384"/>
      <c r="Z149" s="384"/>
      <c r="AA149" s="384"/>
      <c r="AB149" s="384"/>
      <c r="AC149" s="384"/>
    </row>
    <row r="150" spans="2:33" ht="16.5" customHeight="1">
      <c r="B150" s="413">
        <v>121</v>
      </c>
      <c r="C150" s="1250" t="str">
        <f>Master!EF3</f>
        <v>Rangpur GT</v>
      </c>
      <c r="D150" s="414"/>
      <c r="E150" s="413" t="str">
        <f>Master!EF5</f>
        <v>HSD</v>
      </c>
      <c r="F150" s="453" t="str">
        <f>Master!EF4</f>
        <v>PDB</v>
      </c>
      <c r="G150" s="454" t="str">
        <f>Master!EF6</f>
        <v>1*20</v>
      </c>
      <c r="H150" s="416">
        <f>Master!EF7</f>
        <v>20</v>
      </c>
      <c r="I150" s="1863">
        <f>Master!EF8</f>
        <v>20</v>
      </c>
      <c r="J150" s="1801">
        <f>YesterdayGen!EF33</f>
        <v>0</v>
      </c>
      <c r="K150" s="1265">
        <f>YesterdayGen!EF34</f>
        <v>16</v>
      </c>
      <c r="L150" s="1878">
        <f>YesterdayGen!EF36</f>
        <v>14</v>
      </c>
      <c r="M150" s="1880">
        <f>YesterdayGen!EF35</f>
        <v>17</v>
      </c>
      <c r="N150" s="1265"/>
      <c r="O150" s="408"/>
      <c r="P150" s="2697"/>
      <c r="Q150" s="452"/>
      <c r="R150" s="506"/>
      <c r="S150" s="2309"/>
      <c r="T150" s="502"/>
      <c r="U150" s="502"/>
      <c r="V150" s="502"/>
      <c r="W150" s="502"/>
      <c r="X150" s="502"/>
      <c r="Y150" s="384"/>
      <c r="Z150" s="384"/>
      <c r="AA150" s="384"/>
      <c r="AB150" s="384"/>
      <c r="AC150" s="384"/>
    </row>
    <row r="151" spans="2:33" ht="16.5" customHeight="1" thickBot="1">
      <c r="B151" s="464">
        <v>122</v>
      </c>
      <c r="C151" s="1804" t="str">
        <f>Master!EG3</f>
        <v>Saidpur GT</v>
      </c>
      <c r="D151" s="443"/>
      <c r="E151" s="464" t="str">
        <f>Master!EG5</f>
        <v>HSD</v>
      </c>
      <c r="F151" s="483" t="str">
        <f>Master!EG4</f>
        <v>PDB</v>
      </c>
      <c r="G151" s="484" t="str">
        <f>Master!EG6</f>
        <v>1*20</v>
      </c>
      <c r="H151" s="444">
        <f>Master!EG7</f>
        <v>20</v>
      </c>
      <c r="I151" s="1866">
        <f>Master!EG8</f>
        <v>20</v>
      </c>
      <c r="J151" s="1802">
        <f>YesterdayGen!EG33</f>
        <v>0</v>
      </c>
      <c r="K151" s="1872">
        <f>YesterdayGen!EG34</f>
        <v>18</v>
      </c>
      <c r="L151" s="1932">
        <f>YesterdayGen!EG36</f>
        <v>18</v>
      </c>
      <c r="M151" s="1809">
        <f>YesterdayGen!EG35</f>
        <v>18</v>
      </c>
      <c r="N151" s="1872"/>
      <c r="O151" s="467"/>
      <c r="P151" s="2670"/>
      <c r="Q151" s="468"/>
      <c r="R151" s="497"/>
      <c r="S151" s="2309"/>
      <c r="T151" s="502"/>
      <c r="U151" s="502"/>
      <c r="V151" s="502"/>
      <c r="W151" s="502"/>
      <c r="X151" s="502"/>
      <c r="Y151" s="384"/>
      <c r="Z151" s="384"/>
      <c r="AA151" s="384"/>
      <c r="AB151" s="384"/>
      <c r="AC151" s="384"/>
    </row>
    <row r="152" spans="2:33" ht="16.5" customHeight="1" thickBot="1">
      <c r="B152" s="1361"/>
      <c r="C152" s="1362" t="s">
        <v>54</v>
      </c>
      <c r="D152" s="1362"/>
      <c r="E152" s="1363"/>
      <c r="F152" s="1363"/>
      <c r="G152" s="1363"/>
      <c r="H152" s="1912">
        <f>SUM(H147:H151)</f>
        <v>564</v>
      </c>
      <c r="I152" s="1363">
        <f>SUM(I147:I151)</f>
        <v>484</v>
      </c>
      <c r="J152" s="1361">
        <f t="shared" ref="J152:O152" si="10">SUM(J147:J151)</f>
        <v>0</v>
      </c>
      <c r="K152" s="1912">
        <f t="shared" si="10"/>
        <v>34</v>
      </c>
      <c r="L152" s="1363">
        <f t="shared" si="10"/>
        <v>32</v>
      </c>
      <c r="M152" s="1912">
        <f t="shared" si="10"/>
        <v>35</v>
      </c>
      <c r="N152" s="1912">
        <f t="shared" si="10"/>
        <v>0</v>
      </c>
      <c r="O152" s="1915">
        <f t="shared" si="10"/>
        <v>444</v>
      </c>
      <c r="P152" s="2686"/>
      <c r="Q152" s="1364"/>
      <c r="R152" s="1914"/>
      <c r="S152" s="2307"/>
      <c r="T152" s="502"/>
      <c r="U152" s="502"/>
      <c r="V152" s="502"/>
      <c r="W152" s="502"/>
      <c r="X152" s="502"/>
      <c r="Y152" s="384"/>
      <c r="Z152" s="384"/>
      <c r="AA152" s="384"/>
      <c r="AB152" s="384"/>
      <c r="AC152" s="384"/>
    </row>
    <row r="153" spans="2:33" ht="16.5" customHeight="1" thickBot="1">
      <c r="B153" s="1361"/>
      <c r="C153" s="1362" t="s">
        <v>55</v>
      </c>
      <c r="D153" s="1362"/>
      <c r="E153" s="1363"/>
      <c r="F153" s="1363"/>
      <c r="G153" s="1363"/>
      <c r="H153" s="1796">
        <f t="shared" ref="H153:O153" si="11">H50+H66+H88+H94+H111+H123+H129+H146+H152</f>
        <v>16102</v>
      </c>
      <c r="I153" s="1796">
        <f t="shared" si="11"/>
        <v>15559</v>
      </c>
      <c r="J153" s="2262">
        <f t="shared" si="11"/>
        <v>8831.2999999999993</v>
      </c>
      <c r="K153" s="1796">
        <f t="shared" si="11"/>
        <v>10862</v>
      </c>
      <c r="L153" s="1796">
        <f t="shared" si="11"/>
        <v>12057</v>
      </c>
      <c r="M153" s="1796">
        <f t="shared" si="11"/>
        <v>12503</v>
      </c>
      <c r="N153" s="1796">
        <f t="shared" si="11"/>
        <v>1630</v>
      </c>
      <c r="O153" s="1796">
        <f t="shared" si="11"/>
        <v>1366</v>
      </c>
      <c r="P153" s="2686"/>
      <c r="Q153" s="1364"/>
      <c r="R153" s="1914"/>
      <c r="S153" s="403"/>
      <c r="T153" s="502"/>
      <c r="U153" s="502"/>
      <c r="V153" s="502"/>
      <c r="W153" s="502"/>
      <c r="X153" s="502"/>
      <c r="Y153" s="384"/>
      <c r="Z153" s="384"/>
      <c r="AA153" s="384"/>
      <c r="AB153" s="384"/>
      <c r="AC153" s="384"/>
    </row>
    <row r="154" spans="2:33" ht="16.5" customHeight="1" thickBot="1">
      <c r="B154" s="1933"/>
      <c r="C154" s="1934" t="s">
        <v>409</v>
      </c>
      <c r="D154" s="1935"/>
      <c r="E154" s="1935"/>
      <c r="F154" s="1935"/>
      <c r="G154" s="1934"/>
      <c r="H154" s="1936"/>
      <c r="I154" s="1936"/>
      <c r="J154" s="2263">
        <f>J153*(1-V156)</f>
        <v>8406.0772141410416</v>
      </c>
      <c r="K154" s="2264">
        <f>K153*(1-V156)</f>
        <v>10339</v>
      </c>
      <c r="L154" s="1938">
        <f>L153*(1-V156)</f>
        <v>11476.461333087829</v>
      </c>
      <c r="M154" s="1937">
        <f>M153*(1-V156)</f>
        <v>11900.986650708894</v>
      </c>
      <c r="N154" s="1937"/>
      <c r="O154" s="1939"/>
      <c r="P154" s="1940" t="s">
        <v>18</v>
      </c>
      <c r="Q154" s="1940"/>
      <c r="R154" s="1941"/>
      <c r="S154" s="2310"/>
      <c r="T154" s="502"/>
      <c r="U154" s="502"/>
      <c r="V154" s="502"/>
      <c r="W154" s="502"/>
      <c r="X154" s="502"/>
      <c r="Y154" s="384"/>
      <c r="Z154" s="384"/>
      <c r="AA154" s="384"/>
      <c r="AB154" s="384"/>
      <c r="AC154" s="384"/>
    </row>
    <row r="155" spans="2:33" ht="22.5" customHeight="1" thickBot="1">
      <c r="B155" s="1942"/>
      <c r="C155" s="1935"/>
      <c r="D155" s="1935"/>
      <c r="E155" s="1935"/>
      <c r="F155" s="1935"/>
      <c r="G155" s="1934"/>
      <c r="H155" s="1934"/>
      <c r="I155" s="1934"/>
      <c r="J155" s="1934"/>
      <c r="K155" s="1934"/>
      <c r="L155" s="1934"/>
      <c r="M155" s="1943"/>
      <c r="N155" s="1934" t="s">
        <v>410</v>
      </c>
      <c r="O155" s="1934"/>
      <c r="P155" s="1934"/>
      <c r="Q155" s="1934"/>
      <c r="R155" s="1944"/>
      <c r="S155" s="2310"/>
      <c r="T155" s="502"/>
      <c r="U155" s="502"/>
      <c r="V155" s="502"/>
      <c r="W155" s="502"/>
      <c r="X155" s="502"/>
      <c r="Y155" s="447"/>
      <c r="Z155" s="447"/>
      <c r="AA155" s="384"/>
      <c r="AB155" s="384"/>
      <c r="AC155" s="384"/>
    </row>
    <row r="156" spans="2:33" ht="16.5" customHeight="1" thickBot="1">
      <c r="B156" s="1953" t="s">
        <v>411</v>
      </c>
      <c r="C156" s="1954"/>
      <c r="D156" s="1954">
        <f>K6</f>
        <v>41855</v>
      </c>
      <c r="E156" s="1935" t="s">
        <v>412</v>
      </c>
      <c r="F156" s="1935"/>
      <c r="G156" s="1955"/>
      <c r="H156" s="1934"/>
      <c r="I156" s="1376"/>
      <c r="J156" s="1934" t="str">
        <f>AG161</f>
        <v>Sunday</v>
      </c>
      <c r="K156" s="1376" t="s">
        <v>413</v>
      </c>
      <c r="L156" s="1956"/>
      <c r="M156" s="1957"/>
      <c r="N156" s="1934"/>
      <c r="O156" s="1955"/>
      <c r="P156" s="1378"/>
      <c r="Q156" s="1378"/>
      <c r="R156" s="1958"/>
      <c r="S156" s="2310"/>
      <c r="T156" s="3520" t="s">
        <v>1024</v>
      </c>
      <c r="U156" s="3521"/>
      <c r="V156" s="1424">
        <f>1-P159/F160</f>
        <v>4.8149512060394084E-2</v>
      </c>
      <c r="W156" s="502"/>
      <c r="X156" s="502"/>
      <c r="Y156" s="1791"/>
      <c r="Z156" s="447"/>
      <c r="AA156" s="384"/>
      <c r="AB156" s="384"/>
      <c r="AC156" s="384"/>
    </row>
    <row r="157" spans="2:33" ht="16.5" customHeight="1">
      <c r="B157" s="1945">
        <v>1</v>
      </c>
      <c r="C157" s="537" t="s">
        <v>414</v>
      </c>
      <c r="D157" s="538"/>
      <c r="E157" s="545"/>
      <c r="F157" s="1946">
        <f>YesterdayGen!D40</f>
        <v>10862</v>
      </c>
      <c r="G157" s="545" t="s">
        <v>415</v>
      </c>
      <c r="H157" s="1947">
        <f>YesterdayGen!E40</f>
        <v>0.875</v>
      </c>
      <c r="I157" s="2003" t="s">
        <v>416</v>
      </c>
      <c r="J157" s="1948" t="s">
        <v>1027</v>
      </c>
      <c r="K157" s="1948"/>
      <c r="L157" s="1948"/>
      <c r="M157" s="545"/>
      <c r="N157" s="1949"/>
      <c r="O157" s="1950"/>
      <c r="P157" s="1951">
        <f>EvReport!L6</f>
        <v>0.875</v>
      </c>
      <c r="Q157" s="1948" t="s">
        <v>417</v>
      </c>
      <c r="R157" s="1952"/>
      <c r="S157" s="557"/>
      <c r="T157" s="502"/>
      <c r="U157" s="502"/>
      <c r="V157" s="502"/>
      <c r="W157" s="502"/>
      <c r="X157" s="502"/>
      <c r="Y157" s="447"/>
      <c r="Z157" s="447"/>
      <c r="AA157" s="384"/>
      <c r="AB157" s="384"/>
      <c r="AC157" s="384"/>
    </row>
    <row r="158" spans="2:33" ht="16.5" customHeight="1">
      <c r="B158" s="511">
        <v>2</v>
      </c>
      <c r="C158" s="512" t="s">
        <v>418</v>
      </c>
      <c r="D158" s="513"/>
      <c r="E158" s="514"/>
      <c r="F158" s="1457">
        <f>YesterdayGen!D39</f>
        <v>8129.4</v>
      </c>
      <c r="G158" s="514" t="s">
        <v>415</v>
      </c>
      <c r="H158" s="1459">
        <f>YesterdayGen!E39</f>
        <v>0.33333333333333331</v>
      </c>
      <c r="I158" s="1867" t="s">
        <v>416</v>
      </c>
      <c r="J158" s="517" t="s">
        <v>419</v>
      </c>
      <c r="K158" s="515"/>
      <c r="L158" s="515"/>
      <c r="M158" s="514"/>
      <c r="N158" s="516"/>
      <c r="O158" s="517" t="s">
        <v>18</v>
      </c>
      <c r="P158" s="2266">
        <f>EvReport!D154</f>
        <v>10862</v>
      </c>
      <c r="Q158" s="517" t="s">
        <v>420</v>
      </c>
      <c r="R158" s="519"/>
      <c r="S158" s="1407"/>
      <c r="T158" s="3522" t="s">
        <v>1035</v>
      </c>
      <c r="U158" s="3522"/>
      <c r="V158" s="1425">
        <f>G176</f>
        <v>11400</v>
      </c>
      <c r="W158" s="502"/>
      <c r="X158" s="502"/>
      <c r="Y158" s="447"/>
      <c r="Z158" s="447"/>
      <c r="AA158" s="384"/>
      <c r="AB158" s="384"/>
      <c r="AC158" s="384"/>
    </row>
    <row r="159" spans="2:33" ht="16.5" customHeight="1">
      <c r="B159" s="511">
        <v>3</v>
      </c>
      <c r="C159" s="512" t="s">
        <v>421</v>
      </c>
      <c r="D159" s="513"/>
      <c r="E159" s="514"/>
      <c r="F159" s="1457">
        <f>YesterdayGen!D41</f>
        <v>8831.2999999999993</v>
      </c>
      <c r="G159" s="514" t="s">
        <v>415</v>
      </c>
      <c r="H159" s="1459">
        <f>YesterdayGen!E41</f>
        <v>0.5</v>
      </c>
      <c r="I159" s="1867" t="s">
        <v>416</v>
      </c>
      <c r="J159" s="517" t="s">
        <v>1028</v>
      </c>
      <c r="K159" s="517"/>
      <c r="L159" s="517"/>
      <c r="M159" s="514"/>
      <c r="N159" s="516"/>
      <c r="O159" s="517"/>
      <c r="P159" s="518">
        <f>K173</f>
        <v>10339</v>
      </c>
      <c r="Q159" s="517" t="s">
        <v>420</v>
      </c>
      <c r="R159" s="519"/>
      <c r="S159" s="1407"/>
      <c r="T159" s="502"/>
      <c r="U159" s="502"/>
      <c r="V159" s="502"/>
      <c r="W159" s="502"/>
      <c r="X159" s="502"/>
      <c r="Y159" s="447"/>
      <c r="Z159" s="447"/>
      <c r="AA159" s="384"/>
      <c r="AB159" s="384"/>
      <c r="AC159" s="384"/>
    </row>
    <row r="160" spans="2:33" ht="16.5" customHeight="1" thickBot="1">
      <c r="B160" s="520">
        <v>4</v>
      </c>
      <c r="C160" s="521" t="s">
        <v>422</v>
      </c>
      <c r="D160" s="522"/>
      <c r="E160" s="523"/>
      <c r="F160" s="1458">
        <f>YesterdayGen!D42</f>
        <v>10862</v>
      </c>
      <c r="G160" s="523" t="s">
        <v>415</v>
      </c>
      <c r="H160" s="1460">
        <f>YesterdayGen!E42</f>
        <v>0.875</v>
      </c>
      <c r="I160" s="2004" t="s">
        <v>416</v>
      </c>
      <c r="J160" s="1467" t="s">
        <v>1029</v>
      </c>
      <c r="K160" s="2056"/>
      <c r="L160" s="2056"/>
      <c r="M160" s="523"/>
      <c r="N160" s="2057"/>
      <c r="O160" s="1467"/>
      <c r="P160" s="1466">
        <f>N173</f>
        <v>0</v>
      </c>
      <c r="Q160" s="1467" t="s">
        <v>420</v>
      </c>
      <c r="R160" s="1468"/>
      <c r="S160" s="1407"/>
      <c r="T160" s="3530" t="s">
        <v>1023</v>
      </c>
      <c r="U160" s="3528" t="s">
        <v>1040</v>
      </c>
      <c r="V160" s="3525" t="s">
        <v>1041</v>
      </c>
      <c r="W160" s="3525" t="s">
        <v>1036</v>
      </c>
      <c r="X160" s="3525" t="s">
        <v>1044</v>
      </c>
      <c r="Y160" s="3527" t="s">
        <v>1037</v>
      </c>
      <c r="Z160" s="3527" t="s">
        <v>1038</v>
      </c>
      <c r="AA160" s="384"/>
      <c r="AB160" s="384"/>
      <c r="AC160" s="3518" t="s">
        <v>611</v>
      </c>
      <c r="AD160" s="3519"/>
      <c r="AE160" s="1428" t="s">
        <v>1013</v>
      </c>
      <c r="AF160" s="1427">
        <f>WEEKDAY(E3)</f>
        <v>2</v>
      </c>
      <c r="AG160" s="1427" t="str">
        <f>VLOOKUP(AF160,AC164:AD170,2)</f>
        <v>Monday</v>
      </c>
    </row>
    <row r="161" spans="2:33" ht="16.5" customHeight="1">
      <c r="B161" s="1960">
        <v>5</v>
      </c>
      <c r="C161" s="1494" t="s">
        <v>423</v>
      </c>
      <c r="D161" s="1494"/>
      <c r="E161" s="2240">
        <f>D162+D163+H161+H162+H163+H183+H184</f>
        <v>249.49977899999999</v>
      </c>
      <c r="F161" s="2238" t="s">
        <v>424</v>
      </c>
      <c r="G161" s="1963" t="s">
        <v>1112</v>
      </c>
      <c r="H161" s="2239">
        <f>YesterdayGen!FB31/1000000</f>
        <v>1.0800000000000001E-2</v>
      </c>
      <c r="I161" s="1963" t="s">
        <v>424</v>
      </c>
      <c r="J161" s="578" t="s">
        <v>425</v>
      </c>
      <c r="K161" s="1961"/>
      <c r="L161" s="1961"/>
      <c r="M161" s="1495"/>
      <c r="N161" s="1961"/>
      <c r="O161" s="2058"/>
      <c r="P161" s="1469" t="s">
        <v>426</v>
      </c>
      <c r="Q161" s="1470"/>
      <c r="R161" s="1471"/>
      <c r="S161" s="1407"/>
      <c r="T161" s="3530"/>
      <c r="U161" s="3529"/>
      <c r="V161" s="3526"/>
      <c r="W161" s="3526"/>
      <c r="X161" s="3526"/>
      <c r="Y161" s="3527"/>
      <c r="Z161" s="3527"/>
      <c r="AA161" s="384"/>
      <c r="AB161" s="384"/>
      <c r="AC161" s="3518" t="s">
        <v>110</v>
      </c>
      <c r="AD161" s="3519"/>
      <c r="AE161" s="1428" t="s">
        <v>1013</v>
      </c>
      <c r="AF161" s="1427">
        <f>WEEKDAY(D156)</f>
        <v>1</v>
      </c>
      <c r="AG161" s="1427" t="str">
        <f>VLOOKUP(AF161,AC164:AD170,2)</f>
        <v>Sunday</v>
      </c>
    </row>
    <row r="162" spans="2:33" ht="16.5" customHeight="1">
      <c r="B162" s="524"/>
      <c r="C162" s="401" t="s">
        <v>427</v>
      </c>
      <c r="D162" s="2234">
        <f>(YesterdayGen!ET31+YesterdayGen!EV31)/1000000</f>
        <v>137.55049</v>
      </c>
      <c r="E162" s="412" t="s">
        <v>428</v>
      </c>
      <c r="F162" s="403"/>
      <c r="G162" s="461" t="s">
        <v>429</v>
      </c>
      <c r="H162" s="2233">
        <f>(YesterdayGen!EW31+YesterdayGen!EZ31)/1000000</f>
        <v>93.985422</v>
      </c>
      <c r="I162" s="493" t="s">
        <v>430</v>
      </c>
      <c r="J162" s="2059" t="s">
        <v>431</v>
      </c>
      <c r="K162" s="412"/>
      <c r="L162" s="412"/>
      <c r="M162" s="412"/>
      <c r="N162" s="412"/>
      <c r="O162" s="2060"/>
      <c r="P162" s="1472" t="s">
        <v>432</v>
      </c>
      <c r="Q162" s="461"/>
      <c r="R162" s="1473"/>
      <c r="S162" s="1407"/>
      <c r="T162" s="1417" t="s">
        <v>10</v>
      </c>
      <c r="U162" s="1418">
        <v>36.74</v>
      </c>
      <c r="V162" s="1419">
        <v>140</v>
      </c>
      <c r="W162" s="1414">
        <f>(V158-V171)*(1-V156)*U162/100+V162</f>
        <v>4039.2650423494756</v>
      </c>
      <c r="X162" s="1415">
        <v>3697</v>
      </c>
      <c r="Y162" s="1414">
        <f>IF(V158&gt;G177,W162-X162,0)</f>
        <v>0</v>
      </c>
      <c r="Z162" s="1416">
        <f>Y162/X162</f>
        <v>0</v>
      </c>
      <c r="AA162" s="384"/>
      <c r="AB162" s="384"/>
      <c r="AC162" s="1395"/>
      <c r="AD162" s="1396"/>
      <c r="AE162" s="1396"/>
      <c r="AF162" s="1398"/>
      <c r="AG162" s="1857"/>
    </row>
    <row r="163" spans="2:33" ht="16.5" customHeight="1" thickBot="1">
      <c r="B163" s="1964"/>
      <c r="C163" s="1965" t="s">
        <v>433</v>
      </c>
      <c r="D163" s="2235">
        <f>YesterdayGen!EX31/1000000</f>
        <v>0</v>
      </c>
      <c r="E163" s="1966" t="s">
        <v>434</v>
      </c>
      <c r="F163" s="1967"/>
      <c r="G163" s="1968" t="s">
        <v>435</v>
      </c>
      <c r="H163" s="2235">
        <f>YesterdayGen!EY31/1000000</f>
        <v>3.2284999999999999</v>
      </c>
      <c r="I163" s="1969" t="s">
        <v>430</v>
      </c>
      <c r="J163" s="1959" t="s">
        <v>60</v>
      </c>
      <c r="K163" s="525" t="s">
        <v>114</v>
      </c>
      <c r="L163" s="526" t="s">
        <v>436</v>
      </c>
      <c r="M163" s="527"/>
      <c r="N163" s="1402" t="s">
        <v>437</v>
      </c>
      <c r="O163" s="1464"/>
      <c r="P163" s="1474" t="s">
        <v>438</v>
      </c>
      <c r="Q163" s="528"/>
      <c r="R163" s="1475" t="s">
        <v>437</v>
      </c>
      <c r="S163" s="1407"/>
      <c r="T163" s="1417" t="s">
        <v>16</v>
      </c>
      <c r="U163" s="1418">
        <v>12.76</v>
      </c>
      <c r="V163" s="1419">
        <v>20</v>
      </c>
      <c r="W163" s="1414">
        <f>(V158-V171)*(1-V156)*U163/100+V163</f>
        <v>1374.235763211195</v>
      </c>
      <c r="X163" s="1415">
        <v>946</v>
      </c>
      <c r="Y163" s="1414">
        <f>IF(V158&gt;G177,W163-X163,0)</f>
        <v>0</v>
      </c>
      <c r="Z163" s="1416">
        <f t="shared" ref="Z163:Z170" si="12">Y163/X163</f>
        <v>0</v>
      </c>
      <c r="AA163" s="384"/>
      <c r="AB163" s="384"/>
      <c r="AC163" s="1397"/>
      <c r="AD163" s="498"/>
      <c r="AE163" s="498"/>
      <c r="AF163" s="1398"/>
      <c r="AG163" s="1857"/>
    </row>
    <row r="164" spans="2:33" ht="16.5" customHeight="1">
      <c r="B164" s="1988">
        <v>6</v>
      </c>
      <c r="C164" s="1989" t="s">
        <v>439</v>
      </c>
      <c r="D164" s="1989"/>
      <c r="E164" s="1990" t="s">
        <v>1137</v>
      </c>
      <c r="F164" s="1991"/>
      <c r="G164" s="1992"/>
      <c r="H164" s="1993">
        <f>N153</f>
        <v>1630</v>
      </c>
      <c r="I164" s="1994" t="s">
        <v>41</v>
      </c>
      <c r="J164" s="1970" t="s">
        <v>10</v>
      </c>
      <c r="K164" s="530">
        <f>EvReport!H163</f>
        <v>3968</v>
      </c>
      <c r="L164" s="531">
        <f>EvReport!E163</f>
        <v>3968</v>
      </c>
      <c r="M164" s="530"/>
      <c r="N164" s="1403">
        <f>EvReport!J163</f>
        <v>0</v>
      </c>
      <c r="O164" s="1465"/>
      <c r="P164" s="1476"/>
      <c r="Q164" s="532"/>
      <c r="R164" s="1477"/>
      <c r="S164" s="557"/>
      <c r="T164" s="1417" t="s">
        <v>5</v>
      </c>
      <c r="U164" s="1418">
        <v>11.48</v>
      </c>
      <c r="V164" s="1419">
        <v>13</v>
      </c>
      <c r="W164" s="1414">
        <f>(V158-V171)*(1-V156)*U164/100+V164</f>
        <v>1231.3876615724544</v>
      </c>
      <c r="X164" s="1415">
        <v>846</v>
      </c>
      <c r="Y164" s="1414">
        <f>IF(V158&gt;G177,W164-X164,0)</f>
        <v>0</v>
      </c>
      <c r="Z164" s="1416">
        <f t="shared" si="12"/>
        <v>0</v>
      </c>
      <c r="AA164" s="384"/>
      <c r="AB164" s="384"/>
      <c r="AC164" s="1856">
        <v>1</v>
      </c>
      <c r="AD164" s="498" t="s">
        <v>403</v>
      </c>
      <c r="AE164" s="498"/>
      <c r="AF164" s="1399"/>
      <c r="AG164" s="1857"/>
    </row>
    <row r="165" spans="2:33" ht="16.5" customHeight="1">
      <c r="B165" s="529"/>
      <c r="C165" s="534"/>
      <c r="D165" s="1461"/>
      <c r="E165" s="1462" t="s">
        <v>1136</v>
      </c>
      <c r="F165" s="514"/>
      <c r="G165" s="535"/>
      <c r="H165" s="1463">
        <f>O153</f>
        <v>1366</v>
      </c>
      <c r="I165" s="1995" t="s">
        <v>41</v>
      </c>
      <c r="J165" s="1970" t="s">
        <v>440</v>
      </c>
      <c r="K165" s="530">
        <f>EvReport!H164</f>
        <v>1032</v>
      </c>
      <c r="L165" s="531">
        <f>EvReport!E164</f>
        <v>1032</v>
      </c>
      <c r="M165" s="530"/>
      <c r="N165" s="1403">
        <f>EvReport!J164</f>
        <v>0</v>
      </c>
      <c r="O165" s="1465"/>
      <c r="P165" s="1478">
        <v>0.75</v>
      </c>
      <c r="Q165" s="536"/>
      <c r="R165" s="1479">
        <f>YesterdayGen!FC22</f>
        <v>0</v>
      </c>
      <c r="S165" s="1410"/>
      <c r="T165" s="1417" t="s">
        <v>63</v>
      </c>
      <c r="U165" s="1418">
        <v>10.39</v>
      </c>
      <c r="V165" s="1419">
        <v>10</v>
      </c>
      <c r="W165" s="1414">
        <f>(V158-V171)*(1-V156)*U165/100+V165</f>
        <v>1112.7045125207144</v>
      </c>
      <c r="X165" s="1415">
        <v>764</v>
      </c>
      <c r="Y165" s="1414">
        <f>IF(V158&gt;G177,W165-X165,0)</f>
        <v>0</v>
      </c>
      <c r="Z165" s="1416">
        <f t="shared" si="12"/>
        <v>0</v>
      </c>
      <c r="AA165" s="384"/>
      <c r="AB165" s="384"/>
      <c r="AC165" s="1856">
        <v>2</v>
      </c>
      <c r="AD165" s="498" t="s">
        <v>404</v>
      </c>
      <c r="AE165" s="498"/>
      <c r="AF165" s="498"/>
      <c r="AG165" s="1857"/>
    </row>
    <row r="166" spans="2:33" ht="16.5" customHeight="1" thickBot="1">
      <c r="B166" s="1996"/>
      <c r="C166" s="1997"/>
      <c r="D166" s="1998"/>
      <c r="E166" s="1999" t="s">
        <v>1034</v>
      </c>
      <c r="F166" s="1487"/>
      <c r="G166" s="2000"/>
      <c r="H166" s="2001">
        <f>H164+H165</f>
        <v>2996</v>
      </c>
      <c r="I166" s="2002" t="s">
        <v>41</v>
      </c>
      <c r="J166" s="1970" t="s">
        <v>441</v>
      </c>
      <c r="K166" s="530">
        <f>EvReport!H165</f>
        <v>1304</v>
      </c>
      <c r="L166" s="531">
        <f>EvReport!E165</f>
        <v>1304</v>
      </c>
      <c r="M166" s="530"/>
      <c r="N166" s="1403">
        <f>EvReport!J165</f>
        <v>0</v>
      </c>
      <c r="O166" s="1465"/>
      <c r="P166" s="1478">
        <v>0.77083333333333304</v>
      </c>
      <c r="Q166" s="536"/>
      <c r="R166" s="1479">
        <f>YesterdayGen!FC23</f>
        <v>0</v>
      </c>
      <c r="S166" s="1410"/>
      <c r="T166" s="1417" t="s">
        <v>9</v>
      </c>
      <c r="U166" s="1418">
        <v>9.3800000000000008</v>
      </c>
      <c r="V166" s="1419">
        <v>10</v>
      </c>
      <c r="W166" s="1414">
        <f>(V158-V171)*(1-V156)*U166/100+V166</f>
        <v>1005.5118698213956</v>
      </c>
      <c r="X166" s="1415">
        <v>690</v>
      </c>
      <c r="Y166" s="1414">
        <f>IF(V158&gt;G177,W166-X166,0)</f>
        <v>0</v>
      </c>
      <c r="Z166" s="1416">
        <f t="shared" si="12"/>
        <v>0</v>
      </c>
      <c r="AA166" s="384"/>
      <c r="AB166" s="384"/>
      <c r="AC166" s="1856">
        <v>3</v>
      </c>
      <c r="AD166" s="498" t="s">
        <v>405</v>
      </c>
      <c r="AE166" s="498"/>
      <c r="AF166" s="498"/>
      <c r="AG166" s="1857"/>
    </row>
    <row r="167" spans="2:33" ht="16.5" customHeight="1">
      <c r="B167" s="1972">
        <v>7</v>
      </c>
      <c r="C167" s="1973" t="s">
        <v>442</v>
      </c>
      <c r="D167" s="1974"/>
      <c r="E167" s="1975"/>
      <c r="F167" s="1975">
        <v>1150.43</v>
      </c>
      <c r="G167" s="1976" t="s">
        <v>443</v>
      </c>
      <c r="H167" s="2241"/>
      <c r="I167" s="1977"/>
      <c r="J167" s="1970" t="s">
        <v>444</v>
      </c>
      <c r="K167" s="530">
        <f>EvReport!H166</f>
        <v>1083</v>
      </c>
      <c r="L167" s="531">
        <f>EvReport!E166</f>
        <v>1083</v>
      </c>
      <c r="M167" s="530"/>
      <c r="N167" s="1403">
        <f>EvReport!J166</f>
        <v>0</v>
      </c>
      <c r="O167" s="1465"/>
      <c r="P167" s="1478">
        <v>0.79166666666666696</v>
      </c>
      <c r="Q167" s="536"/>
      <c r="R167" s="1479">
        <f>YesterdayGen!FC24</f>
        <v>0</v>
      </c>
      <c r="S167" s="1410"/>
      <c r="T167" s="1417" t="s">
        <v>454</v>
      </c>
      <c r="U167" s="1418">
        <v>7.57</v>
      </c>
      <c r="V167" s="1419">
        <v>8</v>
      </c>
      <c r="W167" s="1414">
        <f>(V158-V171)*(1-V156)*U167/100+V167</f>
        <v>811.4141635978641</v>
      </c>
      <c r="X167" s="1415">
        <v>557</v>
      </c>
      <c r="Y167" s="1414">
        <f>IF(V158&gt;G177,W167-X167,0)</f>
        <v>0</v>
      </c>
      <c r="Z167" s="1416">
        <f t="shared" si="12"/>
        <v>0</v>
      </c>
      <c r="AA167" s="384"/>
      <c r="AB167" s="384"/>
      <c r="AC167" s="1856">
        <v>4</v>
      </c>
      <c r="AD167" s="498" t="s">
        <v>1012</v>
      </c>
      <c r="AE167" s="498"/>
      <c r="AF167" s="498"/>
      <c r="AG167" s="1857"/>
    </row>
    <row r="168" spans="2:33" ht="16.5" customHeight="1">
      <c r="B168" s="539">
        <v>8</v>
      </c>
      <c r="C168" s="512" t="s">
        <v>445</v>
      </c>
      <c r="D168" s="453" t="s">
        <v>446</v>
      </c>
      <c r="E168" s="540" t="s">
        <v>447</v>
      </c>
      <c r="F168" s="2551">
        <f>YesterdayGen!ET32+YesterdayGen!EV32</f>
        <v>95716429.856000006</v>
      </c>
      <c r="G168" s="541" t="s">
        <v>448</v>
      </c>
      <c r="H168" s="540" t="s">
        <v>447</v>
      </c>
      <c r="I168" s="1978">
        <f>YesterdayGen!EW32+YesterdayGen!EZ32</f>
        <v>1161434053.8299999</v>
      </c>
      <c r="J168" s="1970" t="s">
        <v>9</v>
      </c>
      <c r="K168" s="530">
        <f>EvReport!H167</f>
        <v>967</v>
      </c>
      <c r="L168" s="531">
        <f>EvReport!E167</f>
        <v>967</v>
      </c>
      <c r="M168" s="530"/>
      <c r="N168" s="1403">
        <f>EvReport!J167</f>
        <v>0</v>
      </c>
      <c r="O168" s="1465"/>
      <c r="P168" s="1478">
        <v>0.8125</v>
      </c>
      <c r="Q168" s="536"/>
      <c r="R168" s="1479">
        <f>YesterdayGen!FC25</f>
        <v>0</v>
      </c>
      <c r="S168" s="1410"/>
      <c r="T168" s="1417" t="s">
        <v>4</v>
      </c>
      <c r="U168" s="1418">
        <v>3.89</v>
      </c>
      <c r="V168" s="1419">
        <v>40</v>
      </c>
      <c r="W168" s="1414">
        <f>(V158-V171)*(1-V156)*U168/100+V168</f>
        <v>452.85087138648504</v>
      </c>
      <c r="X168" s="1415">
        <v>322</v>
      </c>
      <c r="Y168" s="1414">
        <f>IF(V158&gt;G177,W168-X168,0)</f>
        <v>0</v>
      </c>
      <c r="Z168" s="1416">
        <f t="shared" si="12"/>
        <v>0</v>
      </c>
      <c r="AA168" s="384"/>
      <c r="AB168" s="384"/>
      <c r="AC168" s="1856">
        <v>5</v>
      </c>
      <c r="AD168" s="498" t="s">
        <v>406</v>
      </c>
      <c r="AE168" s="498"/>
      <c r="AF168" s="498"/>
      <c r="AG168" s="1857"/>
    </row>
    <row r="169" spans="2:33" ht="16.5" customHeight="1">
      <c r="B169" s="539"/>
      <c r="C169" s="512"/>
      <c r="D169" s="453" t="s">
        <v>449</v>
      </c>
      <c r="E169" s="540" t="s">
        <v>447</v>
      </c>
      <c r="F169" s="542">
        <f>YesterdayGen!EX32</f>
        <v>0</v>
      </c>
      <c r="G169" s="541" t="s">
        <v>7</v>
      </c>
      <c r="H169" s="460" t="s">
        <v>447</v>
      </c>
      <c r="I169" s="1979">
        <f>Forecast!F168+Forecast!I168+Forecast!F169</f>
        <v>1257150483.6859999</v>
      </c>
      <c r="J169" s="1970" t="s">
        <v>115</v>
      </c>
      <c r="K169" s="530">
        <f>EvReport!H168</f>
        <v>764</v>
      </c>
      <c r="L169" s="531">
        <f>EvReport!E168</f>
        <v>764</v>
      </c>
      <c r="M169" s="530"/>
      <c r="N169" s="1403">
        <f>EvReport!J168</f>
        <v>0</v>
      </c>
      <c r="O169" s="1465"/>
      <c r="P169" s="1478">
        <v>0.83333333333333304</v>
      </c>
      <c r="Q169" s="536"/>
      <c r="R169" s="1479">
        <f>YesterdayGen!FC26</f>
        <v>0</v>
      </c>
      <c r="S169" s="1410"/>
      <c r="T169" s="1417" t="s">
        <v>64</v>
      </c>
      <c r="U169" s="1418">
        <v>1.94</v>
      </c>
      <c r="V169" s="1419">
        <v>3</v>
      </c>
      <c r="W169" s="1414">
        <f>(V158-V171)*(1-V156)*U169/100+V169</f>
        <v>208.89477904621614</v>
      </c>
      <c r="X169" s="1415">
        <v>144</v>
      </c>
      <c r="Y169" s="1414">
        <f>IF(V158&gt;G177,W169-X169,0)</f>
        <v>0</v>
      </c>
      <c r="Z169" s="1416">
        <f t="shared" si="12"/>
        <v>0</v>
      </c>
      <c r="AA169" s="384"/>
      <c r="AB169" s="384"/>
      <c r="AC169" s="1856">
        <v>6</v>
      </c>
      <c r="AD169" s="498" t="s">
        <v>407</v>
      </c>
      <c r="AE169" s="498"/>
      <c r="AF169" s="498"/>
      <c r="AG169" s="1857"/>
    </row>
    <row r="170" spans="2:33" ht="16.5" customHeight="1">
      <c r="B170" s="543">
        <v>9</v>
      </c>
      <c r="C170" s="538" t="s">
        <v>450</v>
      </c>
      <c r="D170" s="538"/>
      <c r="E170" s="544"/>
      <c r="F170" s="412"/>
      <c r="G170" s="545" t="s">
        <v>451</v>
      </c>
      <c r="H170" s="546">
        <f>EWIC!C37/1000000</f>
        <v>5.2819999999999903</v>
      </c>
      <c r="I170" s="1980" t="s">
        <v>452</v>
      </c>
      <c r="J170" s="1970" t="s">
        <v>453</v>
      </c>
      <c r="K170" s="530">
        <f>EvReport!H169</f>
        <v>429</v>
      </c>
      <c r="L170" s="531">
        <f>EvReport!E169</f>
        <v>429</v>
      </c>
      <c r="M170" s="530"/>
      <c r="N170" s="1403">
        <f>EvReport!J169</f>
        <v>0</v>
      </c>
      <c r="O170" s="1465"/>
      <c r="P170" s="1478">
        <v>0.875</v>
      </c>
      <c r="Q170" s="536"/>
      <c r="R170" s="1479">
        <f>YesterdayGen!FC27</f>
        <v>0</v>
      </c>
      <c r="S170" s="1410"/>
      <c r="T170" s="1417" t="s">
        <v>6</v>
      </c>
      <c r="U170" s="1418">
        <v>5.84</v>
      </c>
      <c r="V170" s="1419">
        <v>6</v>
      </c>
      <c r="W170" s="1414">
        <f>(V158-V171)*(1-V156)*U170/100+V170</f>
        <v>625.80696372675379</v>
      </c>
      <c r="X170" s="1415">
        <v>430</v>
      </c>
      <c r="Y170" s="1414">
        <f>IF(V158&gt;G177,W170-X170,0)</f>
        <v>0</v>
      </c>
      <c r="Z170" s="1416">
        <f t="shared" si="12"/>
        <v>0</v>
      </c>
      <c r="AA170" s="384"/>
      <c r="AB170" s="384"/>
      <c r="AC170" s="1856">
        <v>7</v>
      </c>
      <c r="AD170" s="498" t="s">
        <v>408</v>
      </c>
      <c r="AE170" s="498"/>
      <c r="AF170" s="498"/>
      <c r="AG170" s="1857"/>
    </row>
    <row r="171" spans="2:33" ht="16.5" customHeight="1">
      <c r="B171" s="539"/>
      <c r="C171" s="512" t="s">
        <v>455</v>
      </c>
      <c r="D171" s="513"/>
      <c r="E171" s="514"/>
      <c r="F171" s="1453">
        <f>EWIC!G18</f>
        <v>-420</v>
      </c>
      <c r="G171" s="513" t="s">
        <v>456</v>
      </c>
      <c r="H171" s="1455">
        <f>EWIC!G19</f>
        <v>0.875</v>
      </c>
      <c r="I171" s="1981" t="s">
        <v>416</v>
      </c>
      <c r="J171" s="1970" t="s">
        <v>457</v>
      </c>
      <c r="K171" s="530">
        <f>EvReport!H170</f>
        <v>269</v>
      </c>
      <c r="L171" s="531">
        <f>EvReport!E170</f>
        <v>269</v>
      </c>
      <c r="M171" s="530"/>
      <c r="N171" s="1403">
        <f>EvReport!J170</f>
        <v>0</v>
      </c>
      <c r="O171" s="1465"/>
      <c r="P171" s="1478">
        <v>0.91666666666666696</v>
      </c>
      <c r="Q171" s="536"/>
      <c r="R171" s="1479">
        <f>YesterdayGen!FC28</f>
        <v>0</v>
      </c>
      <c r="S171" s="1410"/>
      <c r="T171" s="1420" t="s">
        <v>1025</v>
      </c>
      <c r="U171" s="1421">
        <f>SUM(U162:U170)</f>
        <v>99.99</v>
      </c>
      <c r="V171" s="1422">
        <f>SUM(V162:V170)</f>
        <v>250</v>
      </c>
      <c r="W171" s="1422">
        <f>SUM(W162:W170)</f>
        <v>10862.071627232555</v>
      </c>
      <c r="X171" s="1422">
        <f>SUM(X162:X170)</f>
        <v>8396</v>
      </c>
      <c r="Y171" s="1422">
        <f>IF(SUM(Y162:Y170) &lt;2,0,SUM(Y162:Y170))</f>
        <v>0</v>
      </c>
      <c r="Z171" s="1423">
        <f>Y171/X171</f>
        <v>0</v>
      </c>
      <c r="AA171" s="384"/>
      <c r="AB171" s="384"/>
      <c r="AC171" s="1400"/>
      <c r="AD171" s="1401"/>
      <c r="AE171" s="1401"/>
      <c r="AF171" s="1401"/>
      <c r="AG171" s="1858"/>
    </row>
    <row r="172" spans="2:33" ht="16.5" customHeight="1">
      <c r="B172" s="547"/>
      <c r="C172" s="548" t="s">
        <v>458</v>
      </c>
      <c r="D172" s="549"/>
      <c r="E172" s="550"/>
      <c r="F172" s="1454">
        <f>EWIC!G14</f>
        <v>-580</v>
      </c>
      <c r="G172" s="522" t="s">
        <v>456</v>
      </c>
      <c r="H172" s="1456">
        <f>EWIC!G15</f>
        <v>0.29166666666666669</v>
      </c>
      <c r="I172" s="1982" t="s">
        <v>416</v>
      </c>
      <c r="J172" s="1970" t="s">
        <v>459</v>
      </c>
      <c r="K172" s="530">
        <f>EvReport!H171</f>
        <v>523</v>
      </c>
      <c r="L172" s="531">
        <f>EvReport!E171</f>
        <v>523</v>
      </c>
      <c r="M172" s="530"/>
      <c r="N172" s="1403">
        <f>EvReport!J171</f>
        <v>0</v>
      </c>
      <c r="O172" s="1465"/>
      <c r="P172" s="1478">
        <v>0.95833333333333304</v>
      </c>
      <c r="Q172" s="551"/>
      <c r="R172" s="1479">
        <f>YesterdayGen!FC29</f>
        <v>0</v>
      </c>
      <c r="S172" s="1410"/>
      <c r="T172" s="1618" t="s">
        <v>1026</v>
      </c>
      <c r="U172" s="1619"/>
      <c r="V172" s="1621">
        <f>(G176-G177)*(1-V156)</f>
        <v>-1049.8910881973852</v>
      </c>
      <c r="W172" s="1620" t="s">
        <v>41</v>
      </c>
      <c r="X172" s="1510" t="s">
        <v>1053</v>
      </c>
      <c r="Y172" s="1622">
        <f>V172-Y171</f>
        <v>-1049.8910881973852</v>
      </c>
      <c r="Z172" s="1426" t="s">
        <v>41</v>
      </c>
      <c r="AA172" s="384"/>
      <c r="AB172" s="384"/>
      <c r="AC172" s="384"/>
    </row>
    <row r="173" spans="2:33" ht="16.5" customHeight="1" thickBot="1">
      <c r="B173" s="1983">
        <v>10</v>
      </c>
      <c r="C173" s="1984" t="s">
        <v>460</v>
      </c>
      <c r="D173" s="1504"/>
      <c r="E173" s="1966"/>
      <c r="F173" s="1985"/>
      <c r="G173" s="1986" t="s">
        <v>1246</v>
      </c>
      <c r="H173" s="1504"/>
      <c r="I173" s="1987"/>
      <c r="J173" s="1971" t="s">
        <v>12</v>
      </c>
      <c r="K173" s="1480">
        <f>SUM(K164:K172)</f>
        <v>10339</v>
      </c>
      <c r="L173" s="1480">
        <f>SUM(L164:L172)</f>
        <v>10339</v>
      </c>
      <c r="M173" s="1480"/>
      <c r="N173" s="1480">
        <v>0</v>
      </c>
      <c r="O173" s="1481"/>
      <c r="P173" s="1482"/>
      <c r="Q173" s="1483"/>
      <c r="R173" s="1484"/>
      <c r="S173" s="1410"/>
      <c r="T173" s="3523"/>
      <c r="U173" s="3523"/>
      <c r="V173" s="3523"/>
      <c r="W173" s="3523"/>
      <c r="X173" s="3523"/>
      <c r="Y173" s="3524"/>
      <c r="Z173" s="3524"/>
      <c r="AA173" s="384"/>
      <c r="AB173" s="384"/>
      <c r="AC173" s="384"/>
    </row>
    <row r="174" spans="2:33" ht="16.5" customHeight="1" thickBot="1">
      <c r="B174" s="2007" t="s">
        <v>461</v>
      </c>
      <c r="C174" s="2008"/>
      <c r="D174" s="2008">
        <f>L6</f>
        <v>41856</v>
      </c>
      <c r="E174" s="1495" t="s">
        <v>462</v>
      </c>
      <c r="F174" s="2009" t="s">
        <v>220</v>
      </c>
      <c r="G174" s="1495"/>
      <c r="H174" s="1495"/>
      <c r="I174" s="2010" t="str">
        <f>G3</f>
        <v>Monday</v>
      </c>
      <c r="J174" s="1495"/>
      <c r="K174" s="2009"/>
      <c r="L174" s="2009" t="s">
        <v>463</v>
      </c>
      <c r="M174" s="2011"/>
      <c r="N174" s="2011"/>
      <c r="O174" s="2011" t="s">
        <v>1245</v>
      </c>
      <c r="P174" s="2012"/>
      <c r="Q174" s="2012"/>
      <c r="R174" s="2013"/>
      <c r="S174" s="1411"/>
      <c r="T174" s="1413"/>
      <c r="U174" s="1406"/>
      <c r="V174" s="1412"/>
      <c r="W174" s="1412"/>
      <c r="X174" s="502"/>
      <c r="Y174" s="447"/>
      <c r="Z174" s="447"/>
      <c r="AA174" s="384"/>
      <c r="AB174" s="384"/>
      <c r="AC174" s="384"/>
    </row>
    <row r="175" spans="2:33" ht="16.5" customHeight="1" thickBot="1">
      <c r="B175" s="2024" t="s">
        <v>464</v>
      </c>
      <c r="C175" s="2025"/>
      <c r="D175" s="2025"/>
      <c r="E175" s="2025"/>
      <c r="F175" s="2025"/>
      <c r="G175" s="1935"/>
      <c r="H175" s="1935"/>
      <c r="I175" s="2026"/>
      <c r="J175" s="1935"/>
      <c r="K175" s="2027"/>
      <c r="L175" s="2028"/>
      <c r="M175" s="2028" t="s">
        <v>465</v>
      </c>
      <c r="N175" s="1935"/>
      <c r="O175" s="1935"/>
      <c r="P175" s="2029"/>
      <c r="Q175" s="2029"/>
      <c r="R175" s="2030"/>
      <c r="S175" s="1408"/>
      <c r="T175" s="552"/>
      <c r="U175" s="1406"/>
      <c r="V175" s="501"/>
      <c r="W175" s="501"/>
      <c r="X175" s="502"/>
      <c r="Y175" s="447"/>
      <c r="Z175" s="447"/>
      <c r="AA175" s="384"/>
      <c r="AB175" s="384"/>
      <c r="AC175" s="384"/>
    </row>
    <row r="176" spans="2:33" ht="16.5" customHeight="1">
      <c r="B176" s="2014">
        <v>1</v>
      </c>
      <c r="C176" s="545" t="s">
        <v>466</v>
      </c>
      <c r="D176" s="544"/>
      <c r="E176" s="564"/>
      <c r="F176" s="2015"/>
      <c r="G176" s="2016">
        <v>11400</v>
      </c>
      <c r="H176" s="564" t="s">
        <v>467</v>
      </c>
      <c r="I176" s="405"/>
      <c r="J176" s="2017" t="s">
        <v>468</v>
      </c>
      <c r="K176" s="2018"/>
      <c r="L176" s="2019"/>
      <c r="M176" s="2020"/>
      <c r="N176" s="2019"/>
      <c r="O176" s="2021">
        <f>IF(SUM(J181:R181)&lt;2,0,SUM(J181:R181))</f>
        <v>0</v>
      </c>
      <c r="P176" s="2022" t="s">
        <v>41</v>
      </c>
      <c r="Q176" s="2022"/>
      <c r="R176" s="2023"/>
      <c r="S176" s="557"/>
      <c r="T176" s="552"/>
      <c r="U176" s="1406"/>
      <c r="V176" s="501"/>
      <c r="W176" s="501"/>
      <c r="X176" s="502"/>
      <c r="Y176" s="447"/>
      <c r="Z176" s="447"/>
      <c r="AA176" s="384"/>
      <c r="AB176" s="384"/>
      <c r="AC176" s="384"/>
    </row>
    <row r="177" spans="2:29" ht="16.5" customHeight="1">
      <c r="B177" s="558">
        <v>2</v>
      </c>
      <c r="C177" s="514" t="s">
        <v>469</v>
      </c>
      <c r="D177" s="540"/>
      <c r="E177" s="541"/>
      <c r="F177" s="559"/>
      <c r="G177" s="1450">
        <f>M153</f>
        <v>12503</v>
      </c>
      <c r="H177" s="541" t="s">
        <v>470</v>
      </c>
      <c r="I177" s="414"/>
      <c r="J177" s="562" t="s">
        <v>471</v>
      </c>
      <c r="K177" s="560"/>
      <c r="L177" s="561"/>
      <c r="M177" s="562"/>
      <c r="N177" s="562"/>
      <c r="O177" s="563"/>
      <c r="P177" s="563"/>
      <c r="Q177" s="563"/>
      <c r="R177" s="1485"/>
      <c r="S177" s="557"/>
      <c r="T177" s="552"/>
      <c r="U177" s="2"/>
      <c r="V177" s="501"/>
      <c r="W177" s="501"/>
      <c r="X177" s="502"/>
      <c r="Y177" s="447"/>
      <c r="Z177" s="447"/>
      <c r="AA177" s="384"/>
      <c r="AB177" s="384"/>
      <c r="AC177" s="384"/>
    </row>
    <row r="178" spans="2:29" ht="16.5" customHeight="1" thickBot="1">
      <c r="B178" s="558">
        <v>3</v>
      </c>
      <c r="C178" s="545" t="s">
        <v>472</v>
      </c>
      <c r="D178" s="544"/>
      <c r="E178" s="564"/>
      <c r="F178" s="565"/>
      <c r="G178" s="1451">
        <v>9100</v>
      </c>
      <c r="H178" s="541" t="s">
        <v>470</v>
      </c>
      <c r="I178" s="414"/>
      <c r="J178" s="510"/>
      <c r="K178" s="554"/>
      <c r="L178" s="577"/>
      <c r="M178" s="510"/>
      <c r="N178" s="510"/>
      <c r="O178" s="555"/>
      <c r="P178" s="555"/>
      <c r="Q178" s="555"/>
      <c r="R178" s="2031"/>
      <c r="S178" s="557"/>
      <c r="T178" s="552"/>
      <c r="U178" s="2"/>
      <c r="V178" s="502"/>
      <c r="W178" s="502"/>
      <c r="X178" s="502"/>
      <c r="Y178" s="447"/>
      <c r="Z178" s="447"/>
      <c r="AA178" s="384"/>
      <c r="AB178" s="384"/>
      <c r="AC178" s="384"/>
    </row>
    <row r="179" spans="2:29" ht="16.5" customHeight="1">
      <c r="B179" s="558">
        <v>4</v>
      </c>
      <c r="C179" s="514" t="s">
        <v>473</v>
      </c>
      <c r="D179" s="566"/>
      <c r="E179" s="541"/>
      <c r="F179" s="2952"/>
      <c r="G179" s="1452">
        <f>IF((G177-G176) &gt; 0,(G177-G176),"-")</f>
        <v>1103</v>
      </c>
      <c r="H179" s="541" t="s">
        <v>470</v>
      </c>
      <c r="I179" s="439"/>
      <c r="J179" s="2032" t="s">
        <v>10</v>
      </c>
      <c r="K179" s="2033" t="s">
        <v>440</v>
      </c>
      <c r="L179" s="2034" t="s">
        <v>441</v>
      </c>
      <c r="M179" s="2035" t="s">
        <v>444</v>
      </c>
      <c r="N179" s="2036" t="s">
        <v>9</v>
      </c>
      <c r="O179" s="2036" t="s">
        <v>115</v>
      </c>
      <c r="P179" s="2037" t="s">
        <v>453</v>
      </c>
      <c r="Q179" s="2037" t="s">
        <v>457</v>
      </c>
      <c r="R179" s="2038" t="s">
        <v>459</v>
      </c>
      <c r="S179" s="567"/>
      <c r="T179" s="569"/>
      <c r="U179" s="570"/>
      <c r="V179" s="571"/>
      <c r="W179" s="571"/>
      <c r="X179" s="571"/>
      <c r="Y179" s="447"/>
      <c r="Z179" s="447"/>
      <c r="AA179" s="384"/>
      <c r="AB179" s="384"/>
      <c r="AC179" s="384"/>
    </row>
    <row r="180" spans="2:29" ht="16.5" customHeight="1">
      <c r="B180" s="572">
        <v>5</v>
      </c>
      <c r="C180" s="523" t="s">
        <v>474</v>
      </c>
      <c r="D180" s="573"/>
      <c r="E180" s="541"/>
      <c r="F180" s="565"/>
      <c r="G180" s="1452">
        <f>(G176*YesterdayGen!D45*1000*24)/1000000</f>
        <v>261.85762111949919</v>
      </c>
      <c r="H180" s="541" t="s">
        <v>475</v>
      </c>
      <c r="I180" s="2005"/>
      <c r="J180" s="2039" t="s">
        <v>41</v>
      </c>
      <c r="K180" s="574" t="s">
        <v>41</v>
      </c>
      <c r="L180" s="574" t="s">
        <v>41</v>
      </c>
      <c r="M180" s="574" t="s">
        <v>41</v>
      </c>
      <c r="N180" s="574" t="s">
        <v>41</v>
      </c>
      <c r="O180" s="574" t="s">
        <v>41</v>
      </c>
      <c r="P180" s="574" t="s">
        <v>41</v>
      </c>
      <c r="Q180" s="574" t="s">
        <v>41</v>
      </c>
      <c r="R180" s="575" t="s">
        <v>41</v>
      </c>
      <c r="S180" s="567"/>
      <c r="T180" s="569"/>
      <c r="U180" s="570"/>
      <c r="V180" s="571"/>
      <c r="W180" s="571"/>
      <c r="X180" s="571"/>
      <c r="Y180" s="447"/>
      <c r="Z180" s="447"/>
      <c r="AA180" s="384"/>
      <c r="AB180" s="384"/>
      <c r="AC180" s="384"/>
    </row>
    <row r="181" spans="2:29" ht="16.5" customHeight="1" thickBot="1">
      <c r="B181" s="1486">
        <v>6</v>
      </c>
      <c r="C181" s="1487" t="s">
        <v>476</v>
      </c>
      <c r="D181" s="1488"/>
      <c r="E181" s="1489"/>
      <c r="F181" s="1490"/>
      <c r="G181" s="2265">
        <f>Master!D48</f>
        <v>7870</v>
      </c>
      <c r="H181" s="1489" t="s">
        <v>415</v>
      </c>
      <c r="I181" s="2006">
        <f>Master!E48</f>
        <v>0.33333333333333331</v>
      </c>
      <c r="J181" s="2040">
        <f>Y162</f>
        <v>0</v>
      </c>
      <c r="K181" s="1491">
        <f>Y163</f>
        <v>0</v>
      </c>
      <c r="L181" s="1491">
        <f>Y164</f>
        <v>0</v>
      </c>
      <c r="M181" s="1491">
        <f>Y165</f>
        <v>0</v>
      </c>
      <c r="N181" s="1491">
        <f>Y166</f>
        <v>0</v>
      </c>
      <c r="O181" s="1491">
        <f>Y167</f>
        <v>0</v>
      </c>
      <c r="P181" s="1491">
        <f>Y168</f>
        <v>0</v>
      </c>
      <c r="Q181" s="1491">
        <f>Y169</f>
        <v>0</v>
      </c>
      <c r="R181" s="1492">
        <f>Y170</f>
        <v>0</v>
      </c>
      <c r="S181" s="576"/>
      <c r="T181" s="569"/>
      <c r="U181" s="570"/>
      <c r="V181" s="571"/>
      <c r="W181" s="571"/>
      <c r="X181" s="571"/>
      <c r="Y181" s="384"/>
      <c r="Z181" s="384"/>
      <c r="AA181" s="384"/>
      <c r="AB181" s="384"/>
      <c r="AC181" s="384"/>
    </row>
    <row r="182" spans="2:29" ht="16.5" customHeight="1" thickBot="1">
      <c r="B182" s="492" t="s">
        <v>18</v>
      </c>
      <c r="C182" s="510"/>
      <c r="D182" s="510"/>
      <c r="E182" s="510"/>
      <c r="F182" s="510"/>
      <c r="G182" s="510"/>
      <c r="H182" s="510"/>
      <c r="I182" s="553"/>
      <c r="J182" s="510"/>
      <c r="K182" s="465"/>
      <c r="L182" s="554"/>
      <c r="M182" s="577"/>
      <c r="N182" s="510"/>
      <c r="O182" s="510" t="s">
        <v>477</v>
      </c>
      <c r="P182" s="555" t="s">
        <v>465</v>
      </c>
      <c r="Q182" s="555"/>
      <c r="R182" s="556"/>
      <c r="S182" s="576"/>
      <c r="T182" s="569"/>
      <c r="U182" s="570"/>
      <c r="V182" s="571"/>
      <c r="W182" s="571"/>
      <c r="X182" s="571"/>
      <c r="Y182" s="384"/>
      <c r="Z182" s="384"/>
      <c r="AA182" s="384"/>
      <c r="AB182" s="384"/>
      <c r="AC182" s="384"/>
    </row>
    <row r="183" spans="2:29" ht="16.5" customHeight="1">
      <c r="B183" s="578" t="s">
        <v>478</v>
      </c>
      <c r="C183" s="1494"/>
      <c r="D183" s="1495"/>
      <c r="E183" s="1495"/>
      <c r="F183" s="1495"/>
      <c r="G183" s="1495" t="s">
        <v>451</v>
      </c>
      <c r="H183" s="1496">
        <f>YesterdayGen!EU31/1000000</f>
        <v>11.360727000000001</v>
      </c>
      <c r="I183" s="1497" t="s">
        <v>452</v>
      </c>
      <c r="J183" s="1495" t="s">
        <v>1043</v>
      </c>
      <c r="K183" s="1495"/>
      <c r="L183" s="1498">
        <f>YesterdayGen!D44</f>
        <v>478</v>
      </c>
      <c r="M183" s="1495" t="s">
        <v>479</v>
      </c>
      <c r="N183" s="1499">
        <f>H160</f>
        <v>0.875</v>
      </c>
      <c r="O183" s="1500" t="s">
        <v>417</v>
      </c>
      <c r="P183" s="1501"/>
      <c r="Q183" s="1502"/>
      <c r="R183" s="1433"/>
      <c r="S183" s="579"/>
      <c r="T183" s="569"/>
      <c r="U183" s="570"/>
      <c r="V183" s="571"/>
      <c r="W183" s="571"/>
      <c r="X183" s="571"/>
      <c r="Y183" s="384"/>
      <c r="Z183" s="384"/>
      <c r="AA183" s="384"/>
      <c r="AB183" s="384"/>
      <c r="AC183" s="384"/>
    </row>
    <row r="184" spans="2:29" ht="16.5" customHeight="1">
      <c r="B184" s="492" t="s">
        <v>480</v>
      </c>
      <c r="C184" s="510"/>
      <c r="D184" s="510"/>
      <c r="E184" s="510"/>
      <c r="F184" s="510"/>
      <c r="G184" s="510" t="s">
        <v>451</v>
      </c>
      <c r="H184" s="1409">
        <f>YesterdayGen!FA31/1000000</f>
        <v>3.3638400000000002</v>
      </c>
      <c r="I184" s="1493" t="s">
        <v>452</v>
      </c>
      <c r="J184" s="510" t="s">
        <v>1042</v>
      </c>
      <c r="K184" s="510"/>
      <c r="L184" s="1507">
        <f>YesterdayGen!D43</f>
        <v>488</v>
      </c>
      <c r="M184" s="510" t="s">
        <v>479</v>
      </c>
      <c r="N184" s="1508">
        <f>YesterdayGen!E43</f>
        <v>0.95833333333333337</v>
      </c>
      <c r="O184" s="1508" t="s">
        <v>417</v>
      </c>
      <c r="P184" s="555"/>
      <c r="Q184" s="555"/>
      <c r="R184" s="556"/>
      <c r="S184" s="576"/>
      <c r="T184" s="569"/>
      <c r="U184" s="570"/>
      <c r="V184" s="571"/>
      <c r="W184" s="571"/>
      <c r="X184" s="571"/>
      <c r="Y184" s="384"/>
      <c r="Z184" s="384"/>
      <c r="AA184" s="384"/>
      <c r="AB184" s="384"/>
      <c r="AC184" s="384"/>
    </row>
    <row r="185" spans="2:29" ht="16.5" customHeight="1" thickBot="1">
      <c r="B185" s="1503" t="s">
        <v>1033</v>
      </c>
      <c r="C185" s="1504"/>
      <c r="D185" s="1504"/>
      <c r="E185" s="1504"/>
      <c r="F185" s="1504"/>
      <c r="G185" s="1504"/>
      <c r="H185" s="1504"/>
      <c r="I185" s="1504"/>
      <c r="J185" s="1504"/>
      <c r="K185" s="1504"/>
      <c r="L185" s="1504"/>
      <c r="M185" s="1504"/>
      <c r="N185" s="1504"/>
      <c r="O185" s="1504"/>
      <c r="P185" s="1505"/>
      <c r="Q185" s="1505"/>
      <c r="R185" s="1506"/>
      <c r="S185" s="576"/>
      <c r="T185" s="569"/>
      <c r="U185" s="570"/>
      <c r="V185" s="571"/>
      <c r="W185" s="571"/>
      <c r="X185" s="571"/>
      <c r="Y185" s="384"/>
      <c r="Z185" s="384"/>
      <c r="AA185" s="384"/>
      <c r="AB185" s="384"/>
      <c r="AC185" s="384"/>
    </row>
    <row r="186" spans="2:29" ht="18" customHeight="1" thickBot="1">
      <c r="B186" s="578" t="s">
        <v>481</v>
      </c>
      <c r="C186" s="2041"/>
      <c r="D186" s="2041"/>
      <c r="E186" s="2041"/>
      <c r="F186" s="2041"/>
      <c r="G186" s="2042" t="s">
        <v>482</v>
      </c>
      <c r="H186" s="1962">
        <f>YesterdayGen!FD10</f>
        <v>103.34</v>
      </c>
      <c r="I186" s="2044"/>
      <c r="J186" s="2042" t="s">
        <v>483</v>
      </c>
      <c r="K186" s="2178">
        <f>Master!FD19</f>
        <v>103.48</v>
      </c>
      <c r="L186" s="2042"/>
      <c r="M186" s="1495" t="s">
        <v>484</v>
      </c>
      <c r="N186" s="2041"/>
      <c r="O186" s="1962">
        <f>GEntry!E2</f>
        <v>90.6</v>
      </c>
      <c r="P186" s="2043"/>
      <c r="Q186" s="2045"/>
      <c r="R186" s="2046"/>
      <c r="S186" s="576"/>
      <c r="T186" s="569"/>
      <c r="U186" s="570"/>
      <c r="V186" s="571"/>
      <c r="W186" s="571"/>
      <c r="X186" s="571"/>
      <c r="Y186" s="384"/>
      <c r="Z186" s="384"/>
      <c r="AA186" s="384"/>
      <c r="AB186" s="384"/>
      <c r="AC186" s="384"/>
    </row>
    <row r="187" spans="2:29" ht="16.5" customHeight="1">
      <c r="B187" s="2047"/>
      <c r="C187" s="2048"/>
      <c r="D187" s="2048"/>
      <c r="E187" s="2048"/>
      <c r="F187" s="2048"/>
      <c r="G187" s="2049"/>
      <c r="H187" s="2048" t="s">
        <v>485</v>
      </c>
      <c r="I187" s="2050"/>
      <c r="J187" s="2048" t="s">
        <v>486</v>
      </c>
      <c r="K187" s="2051"/>
      <c r="L187" s="1502"/>
      <c r="M187" s="2052"/>
      <c r="N187" s="2048"/>
      <c r="O187" s="2048"/>
      <c r="P187" s="2053" t="s">
        <v>18</v>
      </c>
      <c r="Q187" s="2053"/>
      <c r="R187" s="2054"/>
      <c r="S187" s="576"/>
      <c r="T187" s="569"/>
      <c r="U187" s="570"/>
      <c r="V187" s="571"/>
      <c r="W187" s="571"/>
      <c r="X187" s="571"/>
      <c r="Y187" s="384"/>
      <c r="Z187" s="384"/>
      <c r="AA187" s="384"/>
      <c r="AB187" s="384"/>
      <c r="AC187" s="384"/>
    </row>
    <row r="188" spans="2:29" ht="16.5" customHeight="1">
      <c r="B188" s="580"/>
      <c r="C188" s="581"/>
      <c r="D188" s="581"/>
      <c r="E188" s="581"/>
      <c r="F188" s="581"/>
      <c r="G188" s="581"/>
      <c r="H188" s="581"/>
      <c r="I188" s="582"/>
      <c r="J188" s="399"/>
      <c r="K188" s="583"/>
      <c r="L188" s="554"/>
      <c r="M188" s="577"/>
      <c r="N188" s="581"/>
      <c r="O188" s="581"/>
      <c r="P188" s="584"/>
      <c r="Q188" s="584" t="s">
        <v>18</v>
      </c>
      <c r="R188" s="585"/>
      <c r="S188" s="576"/>
      <c r="T188" s="569"/>
      <c r="U188" s="570"/>
      <c r="V188" s="571"/>
      <c r="W188" s="571"/>
      <c r="X188" s="571"/>
      <c r="Y188" s="384"/>
      <c r="Z188" s="384"/>
      <c r="AA188" s="384"/>
      <c r="AB188" s="384"/>
      <c r="AC188" s="384"/>
    </row>
    <row r="189" spans="2:29" ht="16.5" customHeight="1">
      <c r="B189" s="586"/>
      <c r="C189" s="587"/>
      <c r="D189" s="587"/>
      <c r="E189" s="587"/>
      <c r="F189" s="587"/>
      <c r="G189" s="587"/>
      <c r="H189" s="587"/>
      <c r="I189" s="587"/>
      <c r="J189" s="588"/>
      <c r="K189" s="584"/>
      <c r="L189" s="555"/>
      <c r="M189" s="555"/>
      <c r="N189" s="584"/>
      <c r="O189" s="584"/>
      <c r="P189" s="589"/>
      <c r="Q189" s="589"/>
      <c r="R189" s="585"/>
      <c r="S189" s="590"/>
      <c r="T189" s="590"/>
      <c r="U189" s="590"/>
      <c r="V189" s="590"/>
      <c r="W189" s="590"/>
      <c r="X189" s="384"/>
      <c r="Y189" s="384"/>
      <c r="Z189" s="384"/>
      <c r="AA189" s="384"/>
      <c r="AB189" s="384"/>
      <c r="AC189" s="384"/>
    </row>
    <row r="190" spans="2:29" ht="16.5" customHeight="1">
      <c r="B190" s="591"/>
      <c r="C190" s="584"/>
      <c r="D190" s="584"/>
      <c r="E190" s="584"/>
      <c r="F190" s="584"/>
      <c r="G190" s="581"/>
      <c r="H190" s="584"/>
      <c r="I190" s="592"/>
      <c r="J190" s="593"/>
      <c r="K190" s="593"/>
      <c r="L190" s="593"/>
      <c r="M190" s="593"/>
      <c r="N190" s="593"/>
      <c r="O190" s="593"/>
      <c r="P190" s="593"/>
      <c r="Q190" s="593"/>
      <c r="R190" s="594"/>
      <c r="S190" s="590"/>
      <c r="T190" s="590"/>
      <c r="U190" s="590"/>
      <c r="V190" s="590"/>
      <c r="W190" s="590"/>
      <c r="X190" s="384"/>
      <c r="Y190" s="384"/>
      <c r="Z190" s="384"/>
      <c r="AA190" s="384"/>
      <c r="AB190" s="384"/>
      <c r="AC190" s="384"/>
    </row>
    <row r="191" spans="2:29" s="597" customFormat="1" ht="16.5" customHeight="1">
      <c r="B191" s="591"/>
      <c r="C191" s="584"/>
      <c r="D191" s="584"/>
      <c r="E191" s="584"/>
      <c r="F191" s="448"/>
      <c r="G191" s="448"/>
      <c r="H191" s="448"/>
      <c r="I191" s="448"/>
      <c r="J191" s="448"/>
      <c r="K191" s="448"/>
      <c r="L191" s="448"/>
      <c r="M191" s="448"/>
      <c r="N191" s="595"/>
      <c r="O191" s="595"/>
      <c r="P191" s="593"/>
      <c r="Q191" s="593"/>
      <c r="R191" s="594"/>
      <c r="S191" s="596"/>
      <c r="T191" s="596"/>
      <c r="U191" s="596"/>
      <c r="V191" s="596"/>
      <c r="W191" s="596"/>
      <c r="X191" s="596"/>
      <c r="Y191" s="596"/>
      <c r="Z191" s="596"/>
      <c r="AA191" s="596"/>
      <c r="AB191" s="596"/>
      <c r="AC191" s="596"/>
    </row>
    <row r="192" spans="2:29" s="597" customFormat="1" ht="16.5" customHeight="1">
      <c r="B192" s="591"/>
      <c r="C192" s="584"/>
      <c r="D192" s="584"/>
      <c r="E192" s="584"/>
      <c r="F192" s="448"/>
      <c r="G192" s="448"/>
      <c r="H192" s="448"/>
      <c r="I192" s="448"/>
      <c r="J192" s="448"/>
      <c r="K192" s="448"/>
      <c r="L192" s="448"/>
      <c r="M192" s="448"/>
      <c r="N192" s="595"/>
      <c r="O192" s="595"/>
      <c r="P192" s="593"/>
      <c r="Q192" s="593"/>
      <c r="R192" s="594"/>
      <c r="S192" s="596"/>
      <c r="T192" s="596"/>
      <c r="U192" s="596"/>
      <c r="V192" s="596"/>
      <c r="W192" s="596"/>
      <c r="X192" s="596"/>
      <c r="Y192" s="596"/>
      <c r="Z192" s="596"/>
      <c r="AA192" s="596"/>
      <c r="AB192" s="596"/>
      <c r="AC192" s="596"/>
    </row>
    <row r="193" spans="2:29" s="597" customFormat="1" ht="16.5" customHeight="1">
      <c r="B193" s="591"/>
      <c r="C193" s="584"/>
      <c r="D193" s="584"/>
      <c r="E193" s="584"/>
      <c r="F193" s="836" t="s">
        <v>487</v>
      </c>
      <c r="G193" s="3006"/>
      <c r="H193" s="836"/>
      <c r="I193" s="3006"/>
      <c r="J193" s="3007"/>
      <c r="K193" s="3007"/>
      <c r="L193" s="3007"/>
      <c r="M193" s="3007" t="s">
        <v>488</v>
      </c>
      <c r="N193" s="794"/>
      <c r="O193" s="796"/>
      <c r="P193" s="584"/>
      <c r="Q193" s="584"/>
      <c r="R193" s="585"/>
      <c r="S193" s="596"/>
      <c r="T193" s="596"/>
      <c r="U193" s="596"/>
      <c r="V193" s="596"/>
      <c r="W193" s="596"/>
      <c r="X193" s="596"/>
      <c r="Y193" s="596"/>
      <c r="Z193" s="596"/>
      <c r="AA193" s="596"/>
      <c r="AB193" s="596"/>
      <c r="AC193" s="596"/>
    </row>
    <row r="194" spans="2:29" s="597" customFormat="1" ht="16.5" customHeight="1" thickBot="1">
      <c r="B194" s="2055"/>
      <c r="C194" s="599"/>
      <c r="D194" s="599"/>
      <c r="E194" s="599"/>
      <c r="F194" s="3008" t="s">
        <v>489</v>
      </c>
      <c r="G194" s="3008"/>
      <c r="H194" s="3008"/>
      <c r="I194" s="3009"/>
      <c r="J194" s="3010"/>
      <c r="K194" s="3010"/>
      <c r="L194" s="3010"/>
      <c r="M194" s="3010" t="s">
        <v>490</v>
      </c>
      <c r="N194" s="3011"/>
      <c r="O194" s="3012"/>
      <c r="P194" s="600"/>
      <c r="Q194" s="600"/>
      <c r="R194" s="601"/>
      <c r="S194" s="596"/>
      <c r="T194" s="596"/>
      <c r="U194" s="596"/>
      <c r="V194" s="596"/>
      <c r="W194" s="596"/>
      <c r="X194" s="596"/>
      <c r="Y194" s="596"/>
      <c r="Z194" s="596"/>
      <c r="AA194" s="596"/>
      <c r="AB194" s="596"/>
      <c r="AC194" s="596"/>
    </row>
    <row r="195" spans="2:29" s="597" customFormat="1" ht="16.5" customHeight="1">
      <c r="B195" s="602"/>
      <c r="C195" s="602"/>
      <c r="D195" s="602"/>
      <c r="E195" s="602"/>
      <c r="F195" s="603" t="s">
        <v>18</v>
      </c>
      <c r="G195" s="603"/>
      <c r="H195" s="603"/>
      <c r="I195" s="603"/>
      <c r="J195" s="603"/>
      <c r="K195" s="604"/>
      <c r="L195" s="605"/>
      <c r="M195" s="605"/>
      <c r="N195" s="606"/>
      <c r="O195" s="447"/>
      <c r="P195" s="602"/>
      <c r="Q195" s="602"/>
      <c r="R195" s="602"/>
      <c r="S195" s="596"/>
      <c r="T195" s="596"/>
      <c r="U195" s="596"/>
      <c r="V195" s="596"/>
      <c r="W195" s="596"/>
      <c r="X195" s="596"/>
      <c r="Y195" s="596"/>
      <c r="Z195" s="596"/>
      <c r="AA195" s="596"/>
      <c r="AB195" s="596"/>
      <c r="AC195" s="596"/>
    </row>
    <row r="196" spans="2:29" ht="16.5" customHeight="1">
      <c r="B196" s="384"/>
      <c r="C196" s="384"/>
      <c r="D196" s="384"/>
      <c r="E196" s="384"/>
      <c r="F196" s="607"/>
      <c r="G196" s="607"/>
      <c r="H196" s="608"/>
      <c r="I196" s="609"/>
      <c r="J196" s="602"/>
      <c r="K196" s="384"/>
      <c r="L196" s="610"/>
      <c r="M196" s="610"/>
      <c r="N196" s="602"/>
      <c r="O196" s="384"/>
      <c r="P196" s="384"/>
      <c r="Q196" s="384"/>
      <c r="R196" s="384"/>
      <c r="S196" s="590"/>
      <c r="T196" s="590"/>
      <c r="U196" s="590"/>
      <c r="V196" s="590"/>
      <c r="W196" s="590"/>
      <c r="X196" s="384"/>
      <c r="Y196" s="384"/>
      <c r="Z196" s="384"/>
      <c r="AA196" s="384"/>
      <c r="AB196" s="384"/>
      <c r="AC196" s="384"/>
    </row>
    <row r="197" spans="2:29" ht="21.9" customHeight="1">
      <c r="B197" s="384"/>
      <c r="C197" s="384"/>
      <c r="D197" s="399"/>
      <c r="E197" s="470"/>
      <c r="F197" s="470"/>
      <c r="G197" s="611"/>
      <c r="H197" s="612"/>
      <c r="I197" s="612"/>
      <c r="J197" s="612"/>
      <c r="K197" s="612"/>
      <c r="L197" s="613"/>
      <c r="M197" s="614"/>
      <c r="N197" s="615"/>
      <c r="O197" s="491"/>
      <c r="P197" s="480"/>
      <c r="Q197" s="616"/>
      <c r="R197" s="617"/>
      <c r="S197" s="618"/>
      <c r="T197" s="590"/>
      <c r="U197" s="590"/>
      <c r="V197" s="590"/>
      <c r="W197" s="590"/>
      <c r="X197" s="384"/>
      <c r="Y197" s="384"/>
      <c r="Z197" s="384"/>
      <c r="AA197" s="384"/>
      <c r="AB197" s="384"/>
      <c r="AC197" s="384"/>
    </row>
    <row r="198" spans="2:29" ht="21.9" customHeight="1">
      <c r="B198" s="384"/>
      <c r="C198" s="384"/>
      <c r="D198" s="384"/>
      <c r="E198" s="384"/>
      <c r="F198" s="384"/>
      <c r="G198" s="384"/>
      <c r="H198" s="384"/>
      <c r="I198" s="384"/>
      <c r="J198" s="384"/>
      <c r="K198" s="384"/>
      <c r="L198" s="433"/>
      <c r="M198" s="619"/>
      <c r="N198" s="384"/>
      <c r="O198" s="384"/>
      <c r="P198" s="384"/>
      <c r="Q198" s="384"/>
      <c r="R198" s="384"/>
      <c r="S198" s="590"/>
      <c r="T198" s="590"/>
      <c r="U198" s="590"/>
      <c r="V198" s="590"/>
      <c r="W198" s="590"/>
      <c r="X198" s="384"/>
      <c r="Y198" s="384"/>
      <c r="Z198" s="384"/>
      <c r="AA198" s="384"/>
      <c r="AB198" s="384"/>
      <c r="AC198" s="384"/>
    </row>
    <row r="199" spans="2:29" ht="21.9" customHeight="1">
      <c r="B199" s="384"/>
      <c r="C199" s="384"/>
      <c r="D199" s="384"/>
      <c r="E199" s="384"/>
      <c r="F199" s="384"/>
      <c r="G199" s="384"/>
      <c r="H199" s="384"/>
      <c r="I199" s="384"/>
      <c r="J199" s="384"/>
      <c r="K199" s="399"/>
      <c r="L199" s="433"/>
      <c r="M199" s="433"/>
      <c r="N199" s="384"/>
      <c r="O199" s="384"/>
      <c r="P199" s="384"/>
      <c r="Q199" s="384"/>
      <c r="R199" s="384"/>
      <c r="S199" s="590"/>
      <c r="T199" s="590"/>
      <c r="U199" s="590"/>
      <c r="V199" s="590"/>
      <c r="W199" s="590"/>
      <c r="X199" s="384"/>
      <c r="Y199" s="384"/>
      <c r="Z199" s="384"/>
      <c r="AA199" s="384"/>
      <c r="AB199" s="384"/>
      <c r="AC199" s="384"/>
    </row>
    <row r="200" spans="2:29" ht="21.9" customHeight="1">
      <c r="K200" s="620"/>
      <c r="S200" s="621"/>
      <c r="T200" s="621"/>
      <c r="U200" s="621"/>
      <c r="V200" s="621"/>
      <c r="W200" s="621"/>
    </row>
    <row r="201" spans="2:29" ht="21.9" customHeight="1">
      <c r="K201" s="620"/>
      <c r="S201" s="621"/>
      <c r="T201" s="621"/>
      <c r="U201" s="621"/>
      <c r="V201" s="621"/>
      <c r="W201" s="621"/>
    </row>
    <row r="202" spans="2:29" ht="21.9" customHeight="1">
      <c r="K202" s="620"/>
      <c r="S202" s="621"/>
      <c r="T202" s="621"/>
      <c r="U202" s="621"/>
      <c r="V202" s="621"/>
      <c r="W202" s="621"/>
    </row>
    <row r="203" spans="2:29" ht="21.9" customHeight="1">
      <c r="K203" s="620"/>
      <c r="S203" s="621"/>
      <c r="T203" s="621"/>
      <c r="U203" s="621"/>
      <c r="V203" s="621"/>
      <c r="W203" s="621"/>
    </row>
    <row r="204" spans="2:29" ht="21.9" customHeight="1">
      <c r="K204" s="620"/>
      <c r="N204" s="622"/>
      <c r="S204" s="621"/>
      <c r="T204" s="621"/>
      <c r="U204" s="621"/>
      <c r="V204" s="621"/>
      <c r="W204" s="621"/>
    </row>
    <row r="205" spans="2:29" ht="21.9" customHeight="1">
      <c r="K205" s="620"/>
      <c r="N205" s="622"/>
      <c r="S205" s="621"/>
      <c r="T205" s="621"/>
      <c r="U205" s="621"/>
      <c r="V205" s="621"/>
      <c r="W205" s="621"/>
    </row>
    <row r="206" spans="2:29" ht="21.9" customHeight="1">
      <c r="K206" s="620"/>
      <c r="N206" s="21"/>
      <c r="S206" s="621"/>
      <c r="T206" s="621"/>
      <c r="U206" s="621"/>
      <c r="V206" s="621"/>
      <c r="W206" s="621"/>
    </row>
    <row r="207" spans="2:29" ht="21.9" customHeight="1">
      <c r="K207" s="620"/>
      <c r="N207" s="623"/>
    </row>
    <row r="208" spans="2:29" ht="21.9" customHeight="1">
      <c r="K208" s="620"/>
    </row>
    <row r="209" spans="3:11" ht="21.9" customHeight="1"/>
    <row r="210" spans="3:11" ht="21.9" customHeight="1">
      <c r="E210" s="593"/>
      <c r="F210" s="593"/>
      <c r="I210" s="593"/>
      <c r="J210" s="593"/>
      <c r="K210" s="593"/>
    </row>
    <row r="211" spans="3:11" ht="21.9" customHeight="1">
      <c r="C211" s="593"/>
      <c r="D211" s="593"/>
      <c r="E211" s="593"/>
      <c r="F211" s="593"/>
      <c r="G211" s="593"/>
      <c r="H211" s="593"/>
      <c r="I211" s="593"/>
      <c r="J211" s="593"/>
      <c r="K211" s="593"/>
    </row>
    <row r="212" spans="3:11" ht="21.9" customHeight="1">
      <c r="C212" s="593"/>
      <c r="D212" s="593"/>
      <c r="I212" s="593"/>
      <c r="J212" s="593"/>
      <c r="K212" s="593"/>
    </row>
    <row r="213" spans="3:11" ht="21.9" customHeight="1"/>
    <row r="214" spans="3:11" ht="21.9" customHeight="1"/>
    <row r="215" spans="3:11" ht="21.9" customHeight="1"/>
    <row r="216" spans="3:11" ht="21.9" customHeight="1">
      <c r="E216" s="593"/>
      <c r="F216" s="593"/>
      <c r="I216" s="593"/>
      <c r="J216" s="593"/>
      <c r="K216" s="593"/>
    </row>
    <row r="217" spans="3:11" ht="21.9" customHeight="1">
      <c r="C217" s="593"/>
      <c r="D217" s="593"/>
      <c r="E217" s="593"/>
      <c r="F217" s="593"/>
      <c r="G217" s="593"/>
      <c r="H217" s="593"/>
      <c r="I217" s="593"/>
      <c r="J217" s="593"/>
      <c r="K217" s="593"/>
    </row>
    <row r="218" spans="3:11" ht="21.9" customHeight="1">
      <c r="C218" s="593"/>
      <c r="D218" s="593"/>
      <c r="I218" s="593"/>
      <c r="J218" s="593"/>
      <c r="K218" s="593"/>
    </row>
    <row r="219" spans="3:11" ht="21.9" customHeight="1"/>
    <row r="220" spans="3:11" ht="21.9" customHeight="1"/>
    <row r="221" spans="3:11" ht="21.9" customHeight="1"/>
    <row r="222" spans="3:11" ht="21.9" customHeight="1"/>
    <row r="223" spans="3:11" ht="21.9" customHeight="1"/>
    <row r="224" spans="3:11" ht="21.9" customHeight="1"/>
    <row r="225" ht="21.9" customHeight="1"/>
    <row r="226" ht="21.9" customHeight="1"/>
  </sheetData>
  <customSheetViews>
    <customSheetView guid="{B91C2E87-5EDA-40AE-AC27-0E2C17E803CE}" scale="85" showPageBreaks="1" printArea="1">
      <selection activeCell="I153" sqref="I153"/>
      <rowBreaks count="1" manualBreakCount="1">
        <brk id="111" min="1" max="17" man="1"/>
      </rowBreaks>
      <pageMargins left="0.21" right="0.21" top="0.16" bottom="0.16" header="0.16" footer="0.16"/>
      <printOptions horizontalCentered="1"/>
      <pageSetup paperSize="9" scale="42" orientation="portrait" r:id="rId1"/>
    </customSheetView>
    <customSheetView guid="{7C71EF2A-5ADA-494C-8F58-DDA71753DD90}" showPageBreaks="1" printArea="1" topLeftCell="A112">
      <selection activeCell="P11" sqref="P11"/>
      <rowBreaks count="1" manualBreakCount="1">
        <brk id="108" min="1" max="17" man="1"/>
      </rowBreaks>
      <pageMargins left="0.21" right="0.21" top="0.16" bottom="0.16" header="0.16" footer="0.16"/>
      <printOptions horizontalCentered="1"/>
      <pageSetup paperSize="9" scale="43" orientation="portrait" r:id="rId2"/>
    </customSheetView>
    <customSheetView guid="{23F4DC00-BC97-4745-AA5C-F05D469CB1EF}" showPageBreaks="1" printArea="1" topLeftCell="A10">
      <selection activeCell="A137" sqref="A137:XFD137"/>
      <rowBreaks count="1" manualBreakCount="1">
        <brk id="108" min="1" max="17" man="1"/>
      </rowBreaks>
      <pageMargins left="0.21" right="0.21" top="0.16" bottom="0.16" header="0.16" footer="0.16"/>
      <printOptions horizontalCentered="1"/>
      <pageSetup paperSize="9" scale="43" orientation="portrait" r:id="rId3"/>
    </customSheetView>
    <customSheetView guid="{5A803268-F6C5-4035-B3E1-A94CB9AA8994}" showPageBreaks="1" printArea="1" topLeftCell="B165">
      <selection activeCell="F171" sqref="F171"/>
      <rowBreaks count="1" manualBreakCount="1">
        <brk id="108" min="1" max="17" man="1"/>
      </rowBreaks>
      <pageMargins left="0.21" right="0.21" top="0.16" bottom="0.16" header="0.16" footer="0.16"/>
      <printOptions horizontalCentered="1"/>
      <pageSetup paperSize="9" scale="43" orientation="portrait" r:id="rId4"/>
    </customSheetView>
    <customSheetView guid="{4593F3EE-0998-4E0E-994A-E02D6BAF3A4B}" showPageBreaks="1" printArea="1">
      <selection activeCell="H8" sqref="H8"/>
      <rowBreaks count="1" manualBreakCount="1">
        <brk id="108" min="1" max="17" man="1"/>
      </rowBreaks>
      <pageMargins left="0.21" right="0.21" top="0.16" bottom="0.16" header="0.16" footer="0.16"/>
      <printOptions horizontalCentered="1"/>
      <pageSetup paperSize="9" scale="43" orientation="portrait" r:id="rId5"/>
    </customSheetView>
  </customSheetViews>
  <mergeCells count="13">
    <mergeCell ref="AC160:AD160"/>
    <mergeCell ref="AC161:AD161"/>
    <mergeCell ref="T156:U156"/>
    <mergeCell ref="T158:U158"/>
    <mergeCell ref="T173:X173"/>
    <mergeCell ref="Y173:Z173"/>
    <mergeCell ref="X160:X161"/>
    <mergeCell ref="Y160:Y161"/>
    <mergeCell ref="Z160:Z161"/>
    <mergeCell ref="W160:W161"/>
    <mergeCell ref="V160:V161"/>
    <mergeCell ref="U160:U161"/>
    <mergeCell ref="T160:T161"/>
  </mergeCells>
  <printOptions horizontalCentered="1"/>
  <pageMargins left="0.21" right="0.21" top="0.16" bottom="0.16" header="0.16" footer="0.16"/>
  <pageSetup paperSize="9" scale="42" orientation="portrait" r:id="rId6"/>
  <rowBreaks count="1" manualBreakCount="1">
    <brk id="111" min="1" max="17" man="1"/>
  </rowBreaks>
  <drawing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2">
    <tabColor rgb="FFFF0000"/>
  </sheetPr>
  <dimension ref="A1:HY106"/>
  <sheetViews>
    <sheetView zoomScale="112" workbookViewId="0">
      <pane xSplit="1" ySplit="3" topLeftCell="EL31" activePane="bottomRight" state="frozen"/>
      <selection pane="topRight" activeCell="B1" sqref="B1"/>
      <selection pane="bottomLeft" activeCell="A4" sqref="A4"/>
      <selection pane="bottomRight" activeCell="EM38" sqref="EM38"/>
    </sheetView>
  </sheetViews>
  <sheetFormatPr defaultColWidth="8.88671875" defaultRowHeight="32.4"/>
  <cols>
    <col min="1" max="1" width="39" style="303" customWidth="1"/>
    <col min="2" max="2" width="19" style="303" customWidth="1"/>
    <col min="3" max="3" width="15.5546875" style="303" customWidth="1"/>
    <col min="4" max="4" width="18.5546875" style="303" customWidth="1"/>
    <col min="5" max="5" width="20" style="303" customWidth="1"/>
    <col min="6" max="6" width="17.44140625" style="303" customWidth="1"/>
    <col min="7" max="7" width="17.109375" style="303" customWidth="1"/>
    <col min="8" max="8" width="17.6640625" style="303" customWidth="1"/>
    <col min="9" max="9" width="17.88671875" style="303" customWidth="1"/>
    <col min="10" max="10" width="19.6640625" style="303" customWidth="1"/>
    <col min="11" max="11" width="14.109375" style="303" customWidth="1"/>
    <col min="12" max="12" width="17.44140625" style="303" customWidth="1"/>
    <col min="13" max="13" width="19.44140625" style="303" customWidth="1"/>
    <col min="14" max="14" width="19.6640625" style="303" customWidth="1"/>
    <col min="15" max="15" width="20.44140625" style="303" customWidth="1"/>
    <col min="16" max="16" width="19.6640625" style="303" customWidth="1"/>
    <col min="17" max="17" width="17.44140625" style="303" customWidth="1"/>
    <col min="18" max="18" width="20.109375" style="303" customWidth="1"/>
    <col min="19" max="19" width="17" style="303" customWidth="1"/>
    <col min="20" max="20" width="20.109375" style="303" customWidth="1"/>
    <col min="21" max="21" width="14.6640625" style="303" customWidth="1"/>
    <col min="22" max="23" width="19.109375" style="303" customWidth="1"/>
    <col min="24" max="24" width="19.88671875" style="303" customWidth="1"/>
    <col min="25" max="25" width="19.109375" style="303" customWidth="1"/>
    <col min="26" max="26" width="18.44140625" style="303" customWidth="1"/>
    <col min="27" max="27" width="18.6640625" style="303" customWidth="1"/>
    <col min="28" max="28" width="16.6640625" style="303" customWidth="1"/>
    <col min="29" max="29" width="18.33203125" style="303" customWidth="1"/>
    <col min="30" max="30" width="18.5546875" style="303" customWidth="1"/>
    <col min="31" max="31" width="18.109375" style="303" customWidth="1"/>
    <col min="32" max="32" width="14.109375" style="303" customWidth="1"/>
    <col min="33" max="33" width="14.6640625" style="303" customWidth="1"/>
    <col min="34" max="35" width="13.6640625" style="303" customWidth="1"/>
    <col min="36" max="36" width="15.88671875" style="303" customWidth="1"/>
    <col min="37" max="37" width="20.33203125" style="303" customWidth="1"/>
    <col min="38" max="38" width="9.33203125" style="303" customWidth="1"/>
    <col min="39" max="39" width="16.33203125" style="303" customWidth="1"/>
    <col min="40" max="40" width="15.5546875" style="303" customWidth="1"/>
    <col min="41" max="41" width="14.44140625" style="303" customWidth="1"/>
    <col min="42" max="42" width="11.5546875" style="303" customWidth="1"/>
    <col min="43" max="43" width="17" style="303" customWidth="1"/>
    <col min="44" max="44" width="18.44140625" style="303" customWidth="1"/>
    <col min="45" max="45" width="20.33203125" style="303" customWidth="1"/>
    <col min="46" max="46" width="18.109375" style="303" customWidth="1"/>
    <col min="47" max="47" width="21.6640625" style="303" customWidth="1"/>
    <col min="48" max="48" width="17.44140625" style="303" customWidth="1"/>
    <col min="49" max="49" width="18.109375" style="303" customWidth="1"/>
    <col min="50" max="50" width="23.5546875" style="303" bestFit="1" customWidth="1"/>
    <col min="51" max="51" width="17.44140625" style="303" customWidth="1"/>
    <col min="52" max="52" width="19" style="303" customWidth="1"/>
    <col min="53" max="53" width="20.109375" style="303" customWidth="1"/>
    <col min="54" max="54" width="17" style="303" customWidth="1"/>
    <col min="55" max="55" width="16" style="303" customWidth="1"/>
    <col min="56" max="56" width="18.88671875" style="303" customWidth="1"/>
    <col min="57" max="57" width="18.44140625" style="303" customWidth="1"/>
    <col min="58" max="58" width="16.6640625" style="303" customWidth="1"/>
    <col min="59" max="59" width="19.33203125" style="303" customWidth="1"/>
    <col min="60" max="60" width="16.88671875" style="303" customWidth="1"/>
    <col min="61" max="61" width="17.88671875" style="303" customWidth="1"/>
    <col min="62" max="62" width="20.5546875" style="303" customWidth="1"/>
    <col min="63" max="63" width="21.5546875" style="303" customWidth="1"/>
    <col min="64" max="64" width="18" style="303" customWidth="1"/>
    <col min="65" max="65" width="17.6640625" style="303" customWidth="1"/>
    <col min="66" max="66" width="14.6640625" style="303" customWidth="1"/>
    <col min="67" max="67" width="15" style="303" customWidth="1"/>
    <col min="68" max="68" width="14.33203125" style="303" customWidth="1"/>
    <col min="69" max="69" width="18.5546875" style="303" customWidth="1"/>
    <col min="70" max="71" width="21.6640625" style="303" bestFit="1" customWidth="1"/>
    <col min="72" max="72" width="15.88671875" style="303" customWidth="1"/>
    <col min="73" max="73" width="15.44140625" style="303" customWidth="1"/>
    <col min="74" max="74" width="16" style="303" customWidth="1"/>
    <col min="75" max="75" width="14.44140625" style="303" customWidth="1"/>
    <col min="76" max="76" width="18.6640625" style="303" customWidth="1"/>
    <col min="77" max="77" width="16.88671875" style="303" customWidth="1"/>
    <col min="78" max="78" width="23.5546875" style="303" bestFit="1" customWidth="1"/>
    <col min="79" max="79" width="15.6640625" style="303" customWidth="1"/>
    <col min="80" max="80" width="14.6640625" style="303" customWidth="1"/>
    <col min="81" max="81" width="17.109375" style="303" customWidth="1"/>
    <col min="82" max="82" width="16.88671875" style="303" customWidth="1"/>
    <col min="83" max="83" width="17.6640625" style="303" customWidth="1"/>
    <col min="84" max="84" width="16.6640625" style="303" customWidth="1"/>
    <col min="85" max="85" width="17.44140625" style="303" customWidth="1"/>
    <col min="86" max="86" width="18" style="303" customWidth="1"/>
    <col min="87" max="87" width="17.88671875" style="303" customWidth="1"/>
    <col min="88" max="88" width="17.6640625" style="303" customWidth="1"/>
    <col min="89" max="89" width="17.109375" style="303" customWidth="1"/>
    <col min="90" max="90" width="17.33203125" style="303" customWidth="1"/>
    <col min="91" max="91" width="14.109375" style="303" customWidth="1"/>
    <col min="92" max="92" width="19.109375" style="303" bestFit="1" customWidth="1"/>
    <col min="93" max="93" width="14.109375" style="303" customWidth="1"/>
    <col min="94" max="94" width="18.88671875" style="303" customWidth="1"/>
    <col min="95" max="95" width="18" style="303" customWidth="1"/>
    <col min="96" max="96" width="16" style="303" customWidth="1"/>
    <col min="97" max="97" width="17.109375" style="303" customWidth="1"/>
    <col min="98" max="98" width="16" style="303" customWidth="1"/>
    <col min="99" max="99" width="20.88671875" style="303" customWidth="1"/>
    <col min="100" max="100" width="17.33203125" style="303" customWidth="1"/>
    <col min="101" max="101" width="16" style="303" customWidth="1"/>
    <col min="102" max="102" width="17.44140625" style="303" customWidth="1"/>
    <col min="103" max="103" width="16" style="303" customWidth="1"/>
    <col min="104" max="104" width="17.6640625" style="303" customWidth="1"/>
    <col min="105" max="105" width="22.33203125" style="303" customWidth="1"/>
    <col min="106" max="106" width="17.6640625" style="303" customWidth="1"/>
    <col min="107" max="107" width="20.44140625" style="303" customWidth="1"/>
    <col min="108" max="108" width="19.44140625" style="303" customWidth="1"/>
    <col min="109" max="109" width="16.6640625" style="303" customWidth="1"/>
    <col min="110" max="110" width="18.6640625" style="203" customWidth="1"/>
    <col min="111" max="111" width="10" style="303" customWidth="1"/>
    <col min="112" max="112" width="15.88671875" style="303" customWidth="1"/>
    <col min="113" max="113" width="17" style="303" customWidth="1"/>
    <col min="114" max="114" width="16.88671875" style="303" customWidth="1"/>
    <col min="115" max="115" width="17.109375" style="303" customWidth="1"/>
    <col min="116" max="116" width="18.33203125" style="303" customWidth="1"/>
    <col min="117" max="117" width="14.44140625" style="303" customWidth="1"/>
    <col min="118" max="118" width="19.6640625" style="303" customWidth="1"/>
    <col min="119" max="119" width="16.5546875" style="303" customWidth="1"/>
    <col min="120" max="120" width="15.5546875" style="303" customWidth="1"/>
    <col min="121" max="121" width="14.44140625" style="303" customWidth="1"/>
    <col min="122" max="122" width="21.6640625" style="303" bestFit="1" customWidth="1"/>
    <col min="123" max="123" width="17.6640625" style="303" customWidth="1"/>
    <col min="124" max="124" width="22.6640625" style="303" customWidth="1"/>
    <col min="125" max="125" width="18.6640625" style="303" customWidth="1"/>
    <col min="126" max="126" width="17.5546875" style="303" customWidth="1"/>
    <col min="127" max="127" width="18.5546875" style="303" customWidth="1"/>
    <col min="128" max="128" width="20.5546875" style="303" customWidth="1"/>
    <col min="129" max="129" width="18.88671875" style="303" customWidth="1"/>
    <col min="130" max="130" width="14.6640625" style="303" customWidth="1"/>
    <col min="131" max="131" width="14.5546875" style="303" customWidth="1"/>
    <col min="132" max="132" width="16.109375" style="303" customWidth="1"/>
    <col min="133" max="133" width="15.6640625" style="303" customWidth="1"/>
    <col min="134" max="134" width="18.44140625" style="303" customWidth="1"/>
    <col min="135" max="135" width="20.109375" style="303" customWidth="1"/>
    <col min="136" max="136" width="17.44140625" style="303" customWidth="1"/>
    <col min="137" max="146" width="18.44140625" style="303" customWidth="1"/>
    <col min="147" max="147" width="18.77734375" style="303" customWidth="1"/>
    <col min="148" max="148" width="19.109375" style="303" customWidth="1"/>
    <col min="149" max="149" width="19.44140625" style="303" customWidth="1"/>
    <col min="150" max="150" width="17.5546875" style="303" customWidth="1"/>
    <col min="151" max="151" width="15.6640625" style="303" customWidth="1"/>
    <col min="152" max="152" width="16.33203125" style="303" customWidth="1"/>
    <col min="153" max="153" width="16.44140625" style="303" customWidth="1"/>
    <col min="154" max="154" width="16.33203125" style="303" customWidth="1"/>
    <col min="155" max="155" width="14.88671875" style="303" customWidth="1"/>
    <col min="156" max="156" width="17.5546875" style="303" customWidth="1"/>
    <col min="157" max="157" width="15.109375" style="303" customWidth="1"/>
    <col min="158" max="158" width="17.6640625" style="303" customWidth="1"/>
    <col min="159" max="159" width="17.109375" style="303" customWidth="1"/>
    <col min="160" max="160" width="22.109375" style="303" customWidth="1"/>
    <col min="161" max="16384" width="8.88671875" style="303"/>
  </cols>
  <sheetData>
    <row r="1" spans="1:233" ht="9" customHeight="1" thickBot="1"/>
    <row r="2" spans="1:233" ht="18.75" customHeight="1" thickBot="1">
      <c r="A2" s="1261">
        <v>41855</v>
      </c>
    </row>
    <row r="3" spans="1:233" s="123" customFormat="1" ht="57" customHeight="1" thickBot="1">
      <c r="A3" s="1227" t="s">
        <v>366</v>
      </c>
      <c r="B3" s="372" t="s">
        <v>995</v>
      </c>
      <c r="C3" s="372" t="s">
        <v>251</v>
      </c>
      <c r="D3" s="372" t="s">
        <v>252</v>
      </c>
      <c r="E3" s="372" t="s">
        <v>253</v>
      </c>
      <c r="F3" s="372" t="s">
        <v>254</v>
      </c>
      <c r="G3" s="372" t="s">
        <v>121</v>
      </c>
      <c r="H3" s="372" t="s">
        <v>973</v>
      </c>
      <c r="I3" s="372" t="s">
        <v>198</v>
      </c>
      <c r="J3" s="372" t="s">
        <v>343</v>
      </c>
      <c r="K3" s="372" t="s">
        <v>344</v>
      </c>
      <c r="L3" s="372" t="s">
        <v>224</v>
      </c>
      <c r="M3" s="372" t="s">
        <v>342</v>
      </c>
      <c r="N3" s="372" t="s">
        <v>146</v>
      </c>
      <c r="O3" s="372" t="s">
        <v>123</v>
      </c>
      <c r="P3" s="372" t="s">
        <v>353</v>
      </c>
      <c r="Q3" s="372" t="s">
        <v>171</v>
      </c>
      <c r="R3" s="372" t="s">
        <v>219</v>
      </c>
      <c r="S3" s="372" t="s">
        <v>340</v>
      </c>
      <c r="T3" s="372" t="s">
        <v>341</v>
      </c>
      <c r="U3" s="372" t="s">
        <v>125</v>
      </c>
      <c r="V3" s="372" t="s">
        <v>154</v>
      </c>
      <c r="W3" s="372" t="s">
        <v>153</v>
      </c>
      <c r="X3" s="372" t="s">
        <v>1222</v>
      </c>
      <c r="Y3" s="372" t="s">
        <v>255</v>
      </c>
      <c r="Z3" s="372" t="s">
        <v>354</v>
      </c>
      <c r="AA3" s="372" t="s">
        <v>200</v>
      </c>
      <c r="AB3" s="372" t="s">
        <v>162</v>
      </c>
      <c r="AC3" s="372" t="s">
        <v>230</v>
      </c>
      <c r="AD3" s="372" t="s">
        <v>216</v>
      </c>
      <c r="AE3" s="372" t="s">
        <v>348</v>
      </c>
      <c r="AF3" s="372" t="s">
        <v>199</v>
      </c>
      <c r="AG3" s="372" t="s">
        <v>349</v>
      </c>
      <c r="AH3" s="372" t="s">
        <v>350</v>
      </c>
      <c r="AI3" s="372" t="s">
        <v>351</v>
      </c>
      <c r="AJ3" s="372" t="s">
        <v>1178</v>
      </c>
      <c r="AK3" s="372" t="s">
        <v>126</v>
      </c>
      <c r="AL3" s="372" t="s">
        <v>44</v>
      </c>
      <c r="AM3" s="372" t="s">
        <v>338</v>
      </c>
      <c r="AN3" s="372" t="s">
        <v>1114</v>
      </c>
      <c r="AO3" s="372" t="s">
        <v>1115</v>
      </c>
      <c r="AP3" s="372" t="s">
        <v>1116</v>
      </c>
      <c r="AQ3" s="372" t="s">
        <v>140</v>
      </c>
      <c r="AR3" s="372" t="s">
        <v>235</v>
      </c>
      <c r="AS3" s="372" t="s">
        <v>238</v>
      </c>
      <c r="AT3" s="372" t="s">
        <v>236</v>
      </c>
      <c r="AU3" s="372" t="s">
        <v>237</v>
      </c>
      <c r="AV3" s="372" t="s">
        <v>234</v>
      </c>
      <c r="AW3" s="372" t="s">
        <v>128</v>
      </c>
      <c r="AX3" s="372" t="s">
        <v>202</v>
      </c>
      <c r="AY3" s="372" t="s">
        <v>339</v>
      </c>
      <c r="AZ3" s="372" t="s">
        <v>155</v>
      </c>
      <c r="BA3" s="372" t="s">
        <v>205</v>
      </c>
      <c r="BB3" s="372" t="s">
        <v>151</v>
      </c>
      <c r="BC3" s="372" t="s">
        <v>203</v>
      </c>
      <c r="BD3" s="372" t="s">
        <v>204</v>
      </c>
      <c r="BE3" s="372" t="s">
        <v>247</v>
      </c>
      <c r="BF3" s="372" t="s">
        <v>248</v>
      </c>
      <c r="BG3" s="372" t="s">
        <v>249</v>
      </c>
      <c r="BH3" s="372" t="s">
        <v>239</v>
      </c>
      <c r="BI3" s="372" t="s">
        <v>240</v>
      </c>
      <c r="BJ3" s="372" t="s">
        <v>166</v>
      </c>
      <c r="BK3" s="372" t="s">
        <v>206</v>
      </c>
      <c r="BL3" s="372" t="s">
        <v>139</v>
      </c>
      <c r="BM3" s="372" t="s">
        <v>256</v>
      </c>
      <c r="BN3" s="372" t="s">
        <v>987</v>
      </c>
      <c r="BO3" s="372" t="s">
        <v>986</v>
      </c>
      <c r="BP3" s="372" t="s">
        <v>985</v>
      </c>
      <c r="BQ3" s="372" t="s">
        <v>984</v>
      </c>
      <c r="BR3" s="372" t="s">
        <v>988</v>
      </c>
      <c r="BS3" s="2950" t="s">
        <v>989</v>
      </c>
      <c r="BT3" s="372" t="s">
        <v>257</v>
      </c>
      <c r="BU3" s="372" t="s">
        <v>971</v>
      </c>
      <c r="BV3" s="372" t="s">
        <v>258</v>
      </c>
      <c r="BW3" s="372" t="s">
        <v>990</v>
      </c>
      <c r="BX3" s="372" t="s">
        <v>163</v>
      </c>
      <c r="BY3" s="372" t="s">
        <v>974</v>
      </c>
      <c r="BZ3" s="372" t="s">
        <v>352</v>
      </c>
      <c r="CA3" s="372" t="s">
        <v>991</v>
      </c>
      <c r="CB3" s="372" t="s">
        <v>355</v>
      </c>
      <c r="CC3" s="372" t="s">
        <v>138</v>
      </c>
      <c r="CD3" s="372" t="s">
        <v>137</v>
      </c>
      <c r="CE3" s="372" t="s">
        <v>992</v>
      </c>
      <c r="CF3" s="372" t="s">
        <v>993</v>
      </c>
      <c r="CG3" s="2950" t="s">
        <v>1181</v>
      </c>
      <c r="CH3" s="372" t="s">
        <v>212</v>
      </c>
      <c r="CI3" s="372" t="s">
        <v>207</v>
      </c>
      <c r="CJ3" s="372" t="s">
        <v>241</v>
      </c>
      <c r="CK3" s="372" t="s">
        <v>242</v>
      </c>
      <c r="CL3" s="372" t="s">
        <v>975</v>
      </c>
      <c r="CM3" s="372" t="s">
        <v>976</v>
      </c>
      <c r="CN3" s="372" t="s">
        <v>345</v>
      </c>
      <c r="CO3" s="372" t="s">
        <v>346</v>
      </c>
      <c r="CP3" s="372" t="s">
        <v>208</v>
      </c>
      <c r="CQ3" s="372" t="s">
        <v>27</v>
      </c>
      <c r="CR3" s="372" t="s">
        <v>347</v>
      </c>
      <c r="CS3" s="372" t="s">
        <v>1182</v>
      </c>
      <c r="CT3" s="372" t="s">
        <v>1170</v>
      </c>
      <c r="CU3" s="372" t="s">
        <v>1160</v>
      </c>
      <c r="CV3" s="372" t="s">
        <v>1184</v>
      </c>
      <c r="CW3" s="372" t="s">
        <v>1200</v>
      </c>
      <c r="CX3" s="372" t="s">
        <v>1206</v>
      </c>
      <c r="CY3" s="372" t="s">
        <v>1220</v>
      </c>
      <c r="CZ3" s="1228" t="s">
        <v>1149</v>
      </c>
      <c r="DA3" s="372" t="s">
        <v>361</v>
      </c>
      <c r="DB3" s="372" t="s">
        <v>360</v>
      </c>
      <c r="DC3" s="372" t="s">
        <v>222</v>
      </c>
      <c r="DD3" s="372" t="s">
        <v>972</v>
      </c>
      <c r="DE3" s="372" t="s">
        <v>136</v>
      </c>
      <c r="DF3" s="372" t="s">
        <v>243</v>
      </c>
      <c r="DG3" s="372" t="s">
        <v>356</v>
      </c>
      <c r="DH3" s="372" t="s">
        <v>209</v>
      </c>
      <c r="DI3" s="372" t="s">
        <v>135</v>
      </c>
      <c r="DJ3" s="372" t="s">
        <v>134</v>
      </c>
      <c r="DK3" s="372" t="s">
        <v>359</v>
      </c>
      <c r="DL3" s="372" t="s">
        <v>357</v>
      </c>
      <c r="DM3" s="372" t="s">
        <v>358</v>
      </c>
      <c r="DN3" s="372" t="s">
        <v>210</v>
      </c>
      <c r="DO3" s="372" t="s">
        <v>211</v>
      </c>
      <c r="DP3" s="372" t="s">
        <v>245</v>
      </c>
      <c r="DQ3" s="372" t="s">
        <v>246</v>
      </c>
      <c r="DR3" s="372" t="s">
        <v>244</v>
      </c>
      <c r="DS3" s="372" t="s">
        <v>133</v>
      </c>
      <c r="DT3" s="372" t="s">
        <v>223</v>
      </c>
      <c r="DU3" s="372" t="s">
        <v>365</v>
      </c>
      <c r="DV3" s="372" t="s">
        <v>132</v>
      </c>
      <c r="DW3" s="372" t="s">
        <v>147</v>
      </c>
      <c r="DX3" s="372" t="s">
        <v>33</v>
      </c>
      <c r="DY3" s="372" t="s">
        <v>131</v>
      </c>
      <c r="DZ3" s="372" t="s">
        <v>130</v>
      </c>
      <c r="EA3" s="372" t="s">
        <v>364</v>
      </c>
      <c r="EB3" s="372" t="s">
        <v>129</v>
      </c>
      <c r="EC3" s="372" t="s">
        <v>362</v>
      </c>
      <c r="ED3" s="372" t="s">
        <v>363</v>
      </c>
      <c r="EE3" s="372" t="s">
        <v>325</v>
      </c>
      <c r="EF3" s="372" t="s">
        <v>28</v>
      </c>
      <c r="EG3" s="1228" t="s">
        <v>29</v>
      </c>
      <c r="EH3" s="1228" t="s">
        <v>1151</v>
      </c>
      <c r="EI3" s="1228" t="s">
        <v>1152</v>
      </c>
      <c r="EJ3" s="1228" t="s">
        <v>1153</v>
      </c>
      <c r="EK3" s="1228" t="s">
        <v>1154</v>
      </c>
      <c r="EL3" s="1228" t="s">
        <v>1155</v>
      </c>
      <c r="EM3" s="1228" t="s">
        <v>1173</v>
      </c>
      <c r="EN3" s="1228" t="s">
        <v>1185</v>
      </c>
      <c r="EO3" s="1228" t="s">
        <v>1186</v>
      </c>
      <c r="EP3" s="1228" t="s">
        <v>1148</v>
      </c>
      <c r="EQ3" s="2133" t="s">
        <v>720</v>
      </c>
      <c r="ER3" s="2133" t="s">
        <v>1008</v>
      </c>
      <c r="ES3" s="2118" t="s">
        <v>1007</v>
      </c>
      <c r="ET3" s="2134" t="s">
        <v>1002</v>
      </c>
      <c r="EU3" s="2131" t="s">
        <v>164</v>
      </c>
      <c r="EV3" s="2134" t="s">
        <v>1004</v>
      </c>
      <c r="EW3" s="2132" t="s">
        <v>1005</v>
      </c>
      <c r="EX3" s="2132" t="s">
        <v>53</v>
      </c>
      <c r="EY3" s="2132" t="s">
        <v>118</v>
      </c>
      <c r="EZ3" s="2132" t="s">
        <v>1003</v>
      </c>
      <c r="FA3" s="2132" t="s">
        <v>163</v>
      </c>
      <c r="FB3" s="2132" t="s">
        <v>229</v>
      </c>
      <c r="FC3" s="2131" t="s">
        <v>30</v>
      </c>
      <c r="FD3" s="2118" t="s">
        <v>1097</v>
      </c>
    </row>
    <row r="4" spans="1:233" s="1708" customFormat="1" ht="7.5" customHeight="1" thickBot="1">
      <c r="A4" s="1698"/>
      <c r="B4" s="1742"/>
      <c r="C4" s="1742"/>
      <c r="D4" s="1742"/>
      <c r="E4" s="1742"/>
      <c r="F4" s="1743"/>
      <c r="G4" s="1743"/>
      <c r="H4" s="1742"/>
      <c r="I4" s="1742"/>
      <c r="J4" s="1742"/>
      <c r="K4" s="1742"/>
      <c r="L4" s="1742"/>
      <c r="M4" s="1742"/>
      <c r="N4" s="1742"/>
      <c r="O4" s="1742"/>
      <c r="P4" s="1742"/>
      <c r="Q4" s="1742"/>
      <c r="R4" s="1742"/>
      <c r="S4" s="1742"/>
      <c r="T4" s="1742"/>
      <c r="U4" s="1742"/>
      <c r="V4" s="1742"/>
      <c r="W4" s="1743"/>
      <c r="X4" s="1742"/>
      <c r="Y4" s="1742"/>
      <c r="Z4" s="1742"/>
      <c r="AA4" s="1742"/>
      <c r="AB4" s="1742"/>
      <c r="AC4" s="1742"/>
      <c r="AD4" s="1742"/>
      <c r="AE4" s="1742"/>
      <c r="AF4" s="1742"/>
      <c r="AG4" s="1742"/>
      <c r="AH4" s="1742"/>
      <c r="AI4" s="1742"/>
      <c r="AJ4" s="1742"/>
      <c r="AK4" s="1742"/>
      <c r="AL4" s="1742"/>
      <c r="AM4" s="1742"/>
      <c r="AN4" s="1742"/>
      <c r="AO4" s="1742"/>
      <c r="AP4" s="1742"/>
      <c r="AQ4" s="1742"/>
      <c r="AR4" s="1742"/>
      <c r="AS4" s="1742"/>
      <c r="AT4" s="1742"/>
      <c r="AU4" s="1742"/>
      <c r="AV4" s="1742"/>
      <c r="AW4" s="1742"/>
      <c r="AX4" s="1742"/>
      <c r="AY4" s="1742"/>
      <c r="AZ4" s="1742"/>
      <c r="BA4" s="1742"/>
      <c r="BB4" s="1742"/>
      <c r="BC4" s="1742"/>
      <c r="BD4" s="1742"/>
      <c r="BE4" s="1742"/>
      <c r="BF4" s="1742"/>
      <c r="BG4" s="1742"/>
      <c r="BH4" s="1742"/>
      <c r="BI4" s="1742"/>
      <c r="BJ4" s="1742"/>
      <c r="BK4" s="1742"/>
      <c r="BL4" s="1742"/>
      <c r="BM4" s="1742"/>
      <c r="BN4" s="1742"/>
      <c r="BO4" s="1742"/>
      <c r="BP4" s="1743"/>
      <c r="BQ4" s="1743"/>
      <c r="BR4" s="1743"/>
      <c r="BS4" s="1742"/>
      <c r="BT4" s="1743"/>
      <c r="BU4" s="1743"/>
      <c r="BV4" s="1743"/>
      <c r="BW4" s="1743"/>
      <c r="BX4" s="1743"/>
      <c r="BY4" s="1743"/>
      <c r="BZ4" s="1743"/>
      <c r="CA4" s="1743"/>
      <c r="CB4" s="1743"/>
      <c r="CC4" s="1743"/>
      <c r="CD4" s="1743"/>
      <c r="CE4" s="1743"/>
      <c r="CF4" s="1743"/>
      <c r="CG4" s="1743"/>
      <c r="CH4" s="1743"/>
      <c r="CI4" s="1743"/>
      <c r="CJ4" s="1743"/>
      <c r="CK4" s="1743"/>
      <c r="CL4" s="1743"/>
      <c r="CM4" s="1743"/>
      <c r="CN4" s="1743"/>
      <c r="CO4" s="1743"/>
      <c r="CP4" s="1743"/>
      <c r="CQ4" s="1743"/>
      <c r="CR4" s="1743"/>
      <c r="CS4" s="1743"/>
      <c r="CT4" s="1743"/>
      <c r="CU4" s="1743"/>
      <c r="CV4" s="1743"/>
      <c r="CW4" s="1743"/>
      <c r="CX4" s="1743"/>
      <c r="CY4" s="1743"/>
      <c r="CZ4" s="1743"/>
      <c r="DA4" s="1742"/>
      <c r="DB4" s="1742"/>
      <c r="DC4" s="1742"/>
      <c r="DD4" s="1742"/>
      <c r="DE4" s="1742"/>
      <c r="DF4" s="1742"/>
      <c r="DG4" s="1742"/>
      <c r="DH4" s="1742"/>
      <c r="DI4" s="1742"/>
      <c r="DJ4" s="1742"/>
      <c r="DK4" s="1742"/>
      <c r="DL4" s="1742"/>
      <c r="DM4" s="1742"/>
      <c r="DN4" s="1742"/>
      <c r="DO4" s="1742"/>
      <c r="DP4" s="1742"/>
      <c r="DQ4" s="1742"/>
      <c r="DR4" s="1742"/>
      <c r="DS4" s="1742"/>
      <c r="DT4" s="1742"/>
      <c r="DU4" s="1742"/>
      <c r="DV4" s="1742"/>
      <c r="DW4" s="1742"/>
      <c r="DX4" s="1742"/>
      <c r="DY4" s="1742"/>
      <c r="DZ4" s="1742"/>
      <c r="EA4" s="1742"/>
      <c r="EB4" s="1742"/>
      <c r="EC4" s="1742"/>
      <c r="ED4" s="1742"/>
      <c r="EE4" s="1742"/>
      <c r="EF4" s="1742"/>
      <c r="EG4" s="1742"/>
      <c r="EH4" s="1742"/>
      <c r="EI4" s="1742"/>
      <c r="EJ4" s="1742"/>
      <c r="EK4" s="1742"/>
      <c r="EL4" s="1742"/>
      <c r="EM4" s="1742"/>
      <c r="EN4" s="1742"/>
      <c r="EO4" s="1742"/>
      <c r="EP4" s="1742"/>
      <c r="EQ4" s="1742"/>
      <c r="ER4" s="1744"/>
      <c r="ES4" s="1744"/>
      <c r="ET4" s="1745"/>
      <c r="EU4" s="1746"/>
      <c r="EV4" s="1746"/>
      <c r="EW4" s="1746"/>
      <c r="EX4" s="1746"/>
      <c r="EY4" s="1746"/>
      <c r="EZ4" s="1746"/>
      <c r="FA4" s="1746"/>
      <c r="FB4" s="1746"/>
      <c r="FC4" s="1768"/>
      <c r="FD4" s="1768"/>
    </row>
    <row r="5" spans="1:233" ht="23.25" customHeight="1" thickBot="1">
      <c r="A5" s="1231">
        <v>4.1666666666666602E-2</v>
      </c>
      <c r="B5" s="1442">
        <v>70</v>
      </c>
      <c r="C5" s="1438">
        <v>120</v>
      </c>
      <c r="D5" s="1438">
        <v>0</v>
      </c>
      <c r="E5" s="1438">
        <v>0</v>
      </c>
      <c r="F5" s="1439">
        <v>365</v>
      </c>
      <c r="G5" s="1439">
        <v>22</v>
      </c>
      <c r="H5" s="1438">
        <v>20</v>
      </c>
      <c r="I5" s="1438">
        <v>355</v>
      </c>
      <c r="J5" s="1438">
        <v>265</v>
      </c>
      <c r="K5" s="1438">
        <v>0</v>
      </c>
      <c r="L5" s="1438">
        <v>0</v>
      </c>
      <c r="M5" s="1438">
        <v>360</v>
      </c>
      <c r="N5" s="1438">
        <v>200</v>
      </c>
      <c r="O5" s="1438">
        <v>91</v>
      </c>
      <c r="P5" s="1438">
        <v>64</v>
      </c>
      <c r="Q5" s="1438">
        <v>15</v>
      </c>
      <c r="R5" s="1438">
        <v>155</v>
      </c>
      <c r="S5" s="1438">
        <v>0</v>
      </c>
      <c r="T5" s="1438">
        <v>100</v>
      </c>
      <c r="U5" s="1438">
        <v>0</v>
      </c>
      <c r="V5" s="1438">
        <v>100</v>
      </c>
      <c r="W5" s="1439">
        <v>7</v>
      </c>
      <c r="X5" s="1438">
        <v>149</v>
      </c>
      <c r="Y5" s="1438">
        <v>50</v>
      </c>
      <c r="Z5" s="1438">
        <v>8</v>
      </c>
      <c r="AA5" s="1438">
        <v>11</v>
      </c>
      <c r="AB5" s="1438">
        <v>40</v>
      </c>
      <c r="AC5" s="1438">
        <v>18</v>
      </c>
      <c r="AD5" s="1438">
        <v>18</v>
      </c>
      <c r="AE5" s="1438">
        <v>36</v>
      </c>
      <c r="AF5" s="1438">
        <v>22</v>
      </c>
      <c r="AG5" s="1438">
        <v>25</v>
      </c>
      <c r="AH5" s="1438">
        <v>31</v>
      </c>
      <c r="AI5" s="1438">
        <v>25</v>
      </c>
      <c r="AJ5" s="1438">
        <v>33</v>
      </c>
      <c r="AK5" s="1438">
        <v>51</v>
      </c>
      <c r="AL5" s="1438">
        <v>0</v>
      </c>
      <c r="AM5" s="1438">
        <v>60</v>
      </c>
      <c r="AN5" s="1438">
        <v>80</v>
      </c>
      <c r="AO5" s="1438">
        <v>0</v>
      </c>
      <c r="AP5" s="1438">
        <v>0</v>
      </c>
      <c r="AQ5" s="1438">
        <v>16</v>
      </c>
      <c r="AR5" s="1438">
        <v>0</v>
      </c>
      <c r="AS5" s="1438">
        <v>147</v>
      </c>
      <c r="AT5" s="1438">
        <v>0</v>
      </c>
      <c r="AU5" s="1438">
        <v>135</v>
      </c>
      <c r="AV5" s="1438">
        <v>0</v>
      </c>
      <c r="AW5" s="1438">
        <v>51</v>
      </c>
      <c r="AX5" s="1438">
        <v>83</v>
      </c>
      <c r="AY5" s="1438">
        <v>45</v>
      </c>
      <c r="AZ5" s="1438">
        <v>90</v>
      </c>
      <c r="BA5" s="1438">
        <v>79</v>
      </c>
      <c r="BB5" s="1438">
        <v>46</v>
      </c>
      <c r="BC5" s="1438">
        <v>19</v>
      </c>
      <c r="BD5" s="1438">
        <v>26</v>
      </c>
      <c r="BE5" s="1438">
        <v>100</v>
      </c>
      <c r="BF5" s="1438">
        <v>100</v>
      </c>
      <c r="BG5" s="1438">
        <v>0</v>
      </c>
      <c r="BH5" s="1438">
        <v>300</v>
      </c>
      <c r="BI5" s="1438">
        <v>272</v>
      </c>
      <c r="BJ5" s="1438">
        <v>218</v>
      </c>
      <c r="BK5" s="1438">
        <v>78</v>
      </c>
      <c r="BL5" s="1438">
        <v>100</v>
      </c>
      <c r="BM5" s="1438">
        <v>20</v>
      </c>
      <c r="BN5" s="1438">
        <v>0</v>
      </c>
      <c r="BO5" s="1438">
        <v>5</v>
      </c>
      <c r="BP5" s="1439">
        <v>51</v>
      </c>
      <c r="BQ5" s="1439">
        <v>85</v>
      </c>
      <c r="BR5" s="1439">
        <v>0</v>
      </c>
      <c r="BS5" s="1438">
        <v>0</v>
      </c>
      <c r="BT5" s="1439">
        <v>22</v>
      </c>
      <c r="BU5" s="1439">
        <v>11</v>
      </c>
      <c r="BV5" s="1439">
        <v>33</v>
      </c>
      <c r="BW5" s="1439">
        <v>22</v>
      </c>
      <c r="BX5" s="1429">
        <v>150</v>
      </c>
      <c r="BY5" s="1439">
        <v>51</v>
      </c>
      <c r="BZ5" s="1439">
        <v>91</v>
      </c>
      <c r="CA5" s="1439">
        <v>22</v>
      </c>
      <c r="CB5" s="1439">
        <v>0</v>
      </c>
      <c r="CC5" s="1439">
        <v>63</v>
      </c>
      <c r="CD5" s="1439">
        <v>60</v>
      </c>
      <c r="CE5" s="1439">
        <v>50</v>
      </c>
      <c r="CF5" s="1439">
        <v>50</v>
      </c>
      <c r="CG5" s="1439">
        <v>130</v>
      </c>
      <c r="CH5" s="1439">
        <v>277</v>
      </c>
      <c r="CI5" s="1439">
        <v>45</v>
      </c>
      <c r="CJ5" s="1439">
        <v>86</v>
      </c>
      <c r="CK5" s="1439">
        <v>46</v>
      </c>
      <c r="CL5" s="1439">
        <v>100</v>
      </c>
      <c r="CM5" s="1439">
        <v>19</v>
      </c>
      <c r="CN5" s="1439">
        <v>44</v>
      </c>
      <c r="CO5" s="1439">
        <v>8</v>
      </c>
      <c r="CP5" s="1439">
        <v>265</v>
      </c>
      <c r="CQ5" s="1439">
        <v>23</v>
      </c>
      <c r="CR5" s="1439">
        <v>11</v>
      </c>
      <c r="CS5" s="1439">
        <v>0</v>
      </c>
      <c r="CT5" s="1439">
        <v>301</v>
      </c>
      <c r="CU5" s="1439">
        <v>0</v>
      </c>
      <c r="CV5" s="1439">
        <v>0</v>
      </c>
      <c r="CW5" s="1439">
        <v>65</v>
      </c>
      <c r="CX5" s="1439">
        <v>0</v>
      </c>
      <c r="CY5" s="1439">
        <v>62</v>
      </c>
      <c r="CZ5" s="1439"/>
      <c r="DA5" s="1448">
        <v>477</v>
      </c>
      <c r="DB5" s="1723">
        <v>0</v>
      </c>
      <c r="DC5" s="1723">
        <v>411</v>
      </c>
      <c r="DD5" s="1723">
        <v>51</v>
      </c>
      <c r="DE5" s="1723">
        <v>94</v>
      </c>
      <c r="DF5" s="1723">
        <v>120</v>
      </c>
      <c r="DG5" s="1723">
        <v>0</v>
      </c>
      <c r="DH5" s="1723">
        <v>23</v>
      </c>
      <c r="DI5" s="1723">
        <v>42</v>
      </c>
      <c r="DJ5" s="1723">
        <v>35</v>
      </c>
      <c r="DK5" s="1723">
        <v>40</v>
      </c>
      <c r="DL5" s="1723">
        <v>175</v>
      </c>
      <c r="DM5" s="1723">
        <v>35</v>
      </c>
      <c r="DN5" s="1723">
        <v>96</v>
      </c>
      <c r="DO5" s="1723">
        <v>0</v>
      </c>
      <c r="DP5" s="1723">
        <v>0</v>
      </c>
      <c r="DQ5" s="1723">
        <v>0</v>
      </c>
      <c r="DR5" s="1723">
        <v>43</v>
      </c>
      <c r="DS5" s="1723">
        <v>37</v>
      </c>
      <c r="DT5" s="1723">
        <v>100</v>
      </c>
      <c r="DU5" s="1723">
        <v>40</v>
      </c>
      <c r="DV5" s="1723">
        <v>43</v>
      </c>
      <c r="DW5" s="1723">
        <v>37</v>
      </c>
      <c r="DX5" s="1723">
        <v>52</v>
      </c>
      <c r="DY5" s="1723">
        <v>42</v>
      </c>
      <c r="DZ5" s="1723">
        <v>18</v>
      </c>
      <c r="EA5" s="1723">
        <v>9</v>
      </c>
      <c r="EB5" s="1723">
        <v>8</v>
      </c>
      <c r="EC5" s="1723">
        <v>0</v>
      </c>
      <c r="ED5" s="1723">
        <v>0</v>
      </c>
      <c r="EE5" s="1723">
        <v>0</v>
      </c>
      <c r="EF5" s="1723">
        <v>15</v>
      </c>
      <c r="EG5" s="1723">
        <v>15</v>
      </c>
      <c r="EH5" s="1755">
        <v>181</v>
      </c>
      <c r="EI5" s="1755">
        <v>0</v>
      </c>
      <c r="EJ5" s="1755">
        <v>0</v>
      </c>
      <c r="EK5" s="1755">
        <v>131</v>
      </c>
      <c r="EL5" s="1755">
        <v>97</v>
      </c>
      <c r="EM5" s="1755">
        <v>20</v>
      </c>
      <c r="EN5" s="1755">
        <v>154</v>
      </c>
      <c r="EO5" s="1755">
        <v>0</v>
      </c>
      <c r="EP5" s="1755"/>
      <c r="EQ5" s="1738">
        <v>7139</v>
      </c>
      <c r="ER5" s="1760">
        <v>2641</v>
      </c>
      <c r="ES5" s="1747">
        <v>9780</v>
      </c>
      <c r="ET5" s="1748">
        <v>4118</v>
      </c>
      <c r="EU5" s="1309">
        <v>477</v>
      </c>
      <c r="EV5" s="1309">
        <v>1750</v>
      </c>
      <c r="EW5" s="2608">
        <v>1969</v>
      </c>
      <c r="EX5" s="1310">
        <v>0</v>
      </c>
      <c r="EY5" s="1310">
        <v>140</v>
      </c>
      <c r="EZ5" s="1310">
        <v>1176</v>
      </c>
      <c r="FA5" s="1310">
        <v>150</v>
      </c>
      <c r="FB5" s="1310">
        <v>0</v>
      </c>
      <c r="FC5" s="1310">
        <v>0</v>
      </c>
      <c r="FD5" s="3260">
        <v>103.32</v>
      </c>
      <c r="FE5" s="15"/>
      <c r="FF5" s="15"/>
      <c r="FG5" s="15"/>
      <c r="FP5" s="297"/>
      <c r="FQ5" s="297"/>
      <c r="HH5" s="297"/>
      <c r="HI5" s="297"/>
    </row>
    <row r="6" spans="1:233" ht="23.25" customHeight="1" thickBot="1">
      <c r="A6" s="1232">
        <v>8.3333333333333301E-2</v>
      </c>
      <c r="B6" s="1443">
        <v>70</v>
      </c>
      <c r="C6" s="1440">
        <v>120</v>
      </c>
      <c r="D6" s="1440">
        <v>0</v>
      </c>
      <c r="E6" s="1440">
        <v>0</v>
      </c>
      <c r="F6" s="1441">
        <v>365</v>
      </c>
      <c r="G6" s="1441">
        <v>22</v>
      </c>
      <c r="H6" s="1440">
        <v>20</v>
      </c>
      <c r="I6" s="1440">
        <v>360</v>
      </c>
      <c r="J6" s="1440">
        <v>283</v>
      </c>
      <c r="K6" s="1440">
        <v>0</v>
      </c>
      <c r="L6" s="1440">
        <v>0</v>
      </c>
      <c r="M6" s="1440">
        <v>360</v>
      </c>
      <c r="N6" s="1440">
        <v>200</v>
      </c>
      <c r="O6" s="1440">
        <v>96</v>
      </c>
      <c r="P6" s="1440">
        <v>15</v>
      </c>
      <c r="Q6" s="1440">
        <v>15</v>
      </c>
      <c r="R6" s="1440">
        <v>155</v>
      </c>
      <c r="S6" s="1440">
        <v>0</v>
      </c>
      <c r="T6" s="1440">
        <v>100</v>
      </c>
      <c r="U6" s="1440">
        <v>0</v>
      </c>
      <c r="V6" s="1440">
        <v>100</v>
      </c>
      <c r="W6" s="1441">
        <v>7</v>
      </c>
      <c r="X6" s="1440">
        <v>115</v>
      </c>
      <c r="Y6" s="1440">
        <v>10</v>
      </c>
      <c r="Z6" s="1440">
        <v>8</v>
      </c>
      <c r="AA6" s="1440">
        <v>11</v>
      </c>
      <c r="AB6" s="1440">
        <v>40</v>
      </c>
      <c r="AC6" s="1440">
        <v>18</v>
      </c>
      <c r="AD6" s="1440">
        <v>18</v>
      </c>
      <c r="AE6" s="1440">
        <v>17</v>
      </c>
      <c r="AF6" s="1440">
        <v>22</v>
      </c>
      <c r="AG6" s="1440">
        <v>25</v>
      </c>
      <c r="AH6" s="1440">
        <v>31</v>
      </c>
      <c r="AI6" s="1440">
        <v>25</v>
      </c>
      <c r="AJ6" s="1440">
        <v>33</v>
      </c>
      <c r="AK6" s="1440">
        <v>51</v>
      </c>
      <c r="AL6" s="1440">
        <v>0</v>
      </c>
      <c r="AM6" s="1440">
        <v>60</v>
      </c>
      <c r="AN6" s="1440">
        <v>80</v>
      </c>
      <c r="AO6" s="1440">
        <v>0</v>
      </c>
      <c r="AP6" s="1440">
        <v>0</v>
      </c>
      <c r="AQ6" s="1440">
        <v>16</v>
      </c>
      <c r="AR6" s="1440">
        <v>0</v>
      </c>
      <c r="AS6" s="1440">
        <v>146</v>
      </c>
      <c r="AT6" s="1440">
        <v>0</v>
      </c>
      <c r="AU6" s="1440">
        <v>70</v>
      </c>
      <c r="AV6" s="1440">
        <v>0</v>
      </c>
      <c r="AW6" s="1440">
        <v>51</v>
      </c>
      <c r="AX6" s="1440">
        <v>83</v>
      </c>
      <c r="AY6" s="1440">
        <v>45</v>
      </c>
      <c r="AZ6" s="1440">
        <v>90</v>
      </c>
      <c r="BA6" s="1440">
        <v>79</v>
      </c>
      <c r="BB6" s="1440">
        <v>46</v>
      </c>
      <c r="BC6" s="1440">
        <v>19</v>
      </c>
      <c r="BD6" s="1440">
        <v>28</v>
      </c>
      <c r="BE6" s="1440">
        <v>100</v>
      </c>
      <c r="BF6" s="1440">
        <v>100</v>
      </c>
      <c r="BG6" s="1440">
        <v>0</v>
      </c>
      <c r="BH6" s="1440">
        <v>300</v>
      </c>
      <c r="BI6" s="1440">
        <v>272</v>
      </c>
      <c r="BJ6" s="1440">
        <v>202</v>
      </c>
      <c r="BK6" s="1440">
        <v>78</v>
      </c>
      <c r="BL6" s="1440">
        <v>100</v>
      </c>
      <c r="BM6" s="1440">
        <v>20</v>
      </c>
      <c r="BN6" s="1440">
        <v>0</v>
      </c>
      <c r="BO6" s="1440">
        <v>5</v>
      </c>
      <c r="BP6" s="1441">
        <v>51</v>
      </c>
      <c r="BQ6" s="1441">
        <v>85</v>
      </c>
      <c r="BR6" s="1441">
        <v>0</v>
      </c>
      <c r="BS6" s="1440">
        <v>0</v>
      </c>
      <c r="BT6" s="1441">
        <v>22</v>
      </c>
      <c r="BU6" s="1441">
        <v>11</v>
      </c>
      <c r="BV6" s="1441">
        <v>33</v>
      </c>
      <c r="BW6" s="1441">
        <v>22</v>
      </c>
      <c r="BX6" s="1430">
        <v>144</v>
      </c>
      <c r="BY6" s="1441">
        <v>50</v>
      </c>
      <c r="BZ6" s="1441">
        <v>91</v>
      </c>
      <c r="CA6" s="1441">
        <v>22</v>
      </c>
      <c r="CB6" s="1441">
        <v>0</v>
      </c>
      <c r="CC6" s="1441">
        <v>63</v>
      </c>
      <c r="CD6" s="1441">
        <v>60</v>
      </c>
      <c r="CE6" s="1441">
        <v>50</v>
      </c>
      <c r="CF6" s="1441">
        <v>50</v>
      </c>
      <c r="CG6" s="1441">
        <v>130</v>
      </c>
      <c r="CH6" s="1441">
        <v>282</v>
      </c>
      <c r="CI6" s="1441">
        <v>57</v>
      </c>
      <c r="CJ6" s="1441">
        <v>86</v>
      </c>
      <c r="CK6" s="1441">
        <v>46</v>
      </c>
      <c r="CL6" s="1441">
        <v>80</v>
      </c>
      <c r="CM6" s="1441">
        <v>19</v>
      </c>
      <c r="CN6" s="1441">
        <v>44</v>
      </c>
      <c r="CO6" s="1441">
        <v>8</v>
      </c>
      <c r="CP6" s="1441">
        <v>285</v>
      </c>
      <c r="CQ6" s="1441">
        <v>23</v>
      </c>
      <c r="CR6" s="1441">
        <v>11</v>
      </c>
      <c r="CS6" s="1441">
        <v>0</v>
      </c>
      <c r="CT6" s="1441">
        <v>200</v>
      </c>
      <c r="CU6" s="1441">
        <v>0</v>
      </c>
      <c r="CV6" s="1441">
        <v>0</v>
      </c>
      <c r="CW6" s="1441">
        <v>65</v>
      </c>
      <c r="CX6" s="1441">
        <v>0</v>
      </c>
      <c r="CY6" s="1441">
        <v>62</v>
      </c>
      <c r="CZ6" s="1441"/>
      <c r="DA6" s="1449">
        <v>477</v>
      </c>
      <c r="DB6" s="1716">
        <v>0</v>
      </c>
      <c r="DC6" s="1716">
        <v>413</v>
      </c>
      <c r="DD6" s="1716">
        <v>51</v>
      </c>
      <c r="DE6" s="1716">
        <v>36</v>
      </c>
      <c r="DF6" s="1716">
        <v>120</v>
      </c>
      <c r="DG6" s="1716">
        <v>0</v>
      </c>
      <c r="DH6" s="1716">
        <v>0</v>
      </c>
      <c r="DI6" s="1716">
        <v>42</v>
      </c>
      <c r="DJ6" s="1716">
        <v>35</v>
      </c>
      <c r="DK6" s="1716">
        <v>40</v>
      </c>
      <c r="DL6" s="1716">
        <v>184</v>
      </c>
      <c r="DM6" s="1716">
        <v>32</v>
      </c>
      <c r="DN6" s="1716">
        <v>96</v>
      </c>
      <c r="DO6" s="1716">
        <v>0</v>
      </c>
      <c r="DP6" s="1716">
        <v>0</v>
      </c>
      <c r="DQ6" s="1716">
        <v>0</v>
      </c>
      <c r="DR6" s="1716">
        <v>43</v>
      </c>
      <c r="DS6" s="1716">
        <v>37</v>
      </c>
      <c r="DT6" s="1716">
        <v>100</v>
      </c>
      <c r="DU6" s="1716">
        <v>40</v>
      </c>
      <c r="DV6" s="1716">
        <v>43</v>
      </c>
      <c r="DW6" s="1716">
        <v>37</v>
      </c>
      <c r="DX6" s="1716">
        <v>52</v>
      </c>
      <c r="DY6" s="1716">
        <v>41</v>
      </c>
      <c r="DZ6" s="1716">
        <v>18</v>
      </c>
      <c r="EA6" s="1716">
        <v>9</v>
      </c>
      <c r="EB6" s="1716">
        <v>8</v>
      </c>
      <c r="EC6" s="1716">
        <v>0</v>
      </c>
      <c r="ED6" s="1716">
        <v>0</v>
      </c>
      <c r="EE6" s="1716">
        <v>0</v>
      </c>
      <c r="EF6" s="1716">
        <v>15</v>
      </c>
      <c r="EG6" s="1716">
        <v>15</v>
      </c>
      <c r="EH6" s="1756">
        <v>185</v>
      </c>
      <c r="EI6" s="1756">
        <v>0</v>
      </c>
      <c r="EJ6" s="1756">
        <v>0</v>
      </c>
      <c r="EK6" s="1756">
        <v>136</v>
      </c>
      <c r="EL6" s="1756">
        <v>96</v>
      </c>
      <c r="EM6" s="1756">
        <v>0</v>
      </c>
      <c r="EN6" s="1756">
        <v>154</v>
      </c>
      <c r="EO6" s="1756">
        <v>0</v>
      </c>
      <c r="EP6" s="1756"/>
      <c r="EQ6" s="1738">
        <v>6854</v>
      </c>
      <c r="ER6" s="1760">
        <v>2555</v>
      </c>
      <c r="ES6" s="1747">
        <v>9409</v>
      </c>
      <c r="ET6" s="1748">
        <v>4118</v>
      </c>
      <c r="EU6" s="1309">
        <v>477</v>
      </c>
      <c r="EV6" s="1309">
        <v>1786</v>
      </c>
      <c r="EW6" s="1310">
        <v>1664</v>
      </c>
      <c r="EX6" s="1310">
        <v>0</v>
      </c>
      <c r="EY6" s="1310">
        <v>140</v>
      </c>
      <c r="EZ6" s="1310">
        <v>1080</v>
      </c>
      <c r="FA6" s="1310">
        <v>144</v>
      </c>
      <c r="FB6" s="1310">
        <v>0</v>
      </c>
      <c r="FC6" s="1310">
        <v>0</v>
      </c>
      <c r="FD6" s="3260">
        <v>103.32</v>
      </c>
      <c r="FE6" s="15"/>
      <c r="FF6" s="15"/>
      <c r="FG6" s="15"/>
      <c r="FP6" s="297"/>
      <c r="FQ6" s="297"/>
      <c r="HH6" s="297"/>
      <c r="HI6" s="297"/>
    </row>
    <row r="7" spans="1:233" ht="21" customHeight="1" thickBot="1">
      <c r="A7" s="1232">
        <v>0.125</v>
      </c>
      <c r="B7" s="1443">
        <v>70</v>
      </c>
      <c r="C7" s="1440">
        <v>120</v>
      </c>
      <c r="D7" s="1440">
        <v>0</v>
      </c>
      <c r="E7" s="1440">
        <v>0</v>
      </c>
      <c r="F7" s="1441">
        <v>365</v>
      </c>
      <c r="G7" s="1441">
        <v>22</v>
      </c>
      <c r="H7" s="1440">
        <v>20</v>
      </c>
      <c r="I7" s="1440">
        <v>360</v>
      </c>
      <c r="J7" s="1440">
        <v>282</v>
      </c>
      <c r="K7" s="1440">
        <v>0</v>
      </c>
      <c r="L7" s="1440">
        <v>0</v>
      </c>
      <c r="M7" s="1440">
        <v>360</v>
      </c>
      <c r="N7" s="1440">
        <v>200</v>
      </c>
      <c r="O7" s="1440">
        <v>56</v>
      </c>
      <c r="P7" s="1440">
        <v>15</v>
      </c>
      <c r="Q7" s="1440">
        <v>15</v>
      </c>
      <c r="R7" s="1440">
        <v>155</v>
      </c>
      <c r="S7" s="1440">
        <v>0</v>
      </c>
      <c r="T7" s="1440">
        <v>100</v>
      </c>
      <c r="U7" s="1440">
        <v>0</v>
      </c>
      <c r="V7" s="1440">
        <v>60</v>
      </c>
      <c r="W7" s="1441">
        <v>7</v>
      </c>
      <c r="X7" s="1440">
        <v>100</v>
      </c>
      <c r="Y7" s="1440">
        <v>10</v>
      </c>
      <c r="Z7" s="1440">
        <v>8</v>
      </c>
      <c r="AA7" s="1440">
        <v>11</v>
      </c>
      <c r="AB7" s="1440">
        <v>40</v>
      </c>
      <c r="AC7" s="1440">
        <v>18</v>
      </c>
      <c r="AD7" s="1440">
        <v>18</v>
      </c>
      <c r="AE7" s="1440">
        <v>17</v>
      </c>
      <c r="AF7" s="1440">
        <v>22</v>
      </c>
      <c r="AG7" s="1440">
        <v>25</v>
      </c>
      <c r="AH7" s="1440">
        <v>31</v>
      </c>
      <c r="AI7" s="1440">
        <v>25</v>
      </c>
      <c r="AJ7" s="1440">
        <v>33</v>
      </c>
      <c r="AK7" s="1440">
        <v>51</v>
      </c>
      <c r="AL7" s="1440">
        <v>0</v>
      </c>
      <c r="AM7" s="1440">
        <v>60</v>
      </c>
      <c r="AN7" s="1440">
        <v>80</v>
      </c>
      <c r="AO7" s="1440">
        <v>0</v>
      </c>
      <c r="AP7" s="1440">
        <v>0</v>
      </c>
      <c r="AQ7" s="1440">
        <v>16</v>
      </c>
      <c r="AR7" s="1440">
        <v>0</v>
      </c>
      <c r="AS7" s="1440">
        <v>147</v>
      </c>
      <c r="AT7" s="1440">
        <v>0</v>
      </c>
      <c r="AU7" s="1440">
        <v>50</v>
      </c>
      <c r="AV7" s="1440">
        <v>0</v>
      </c>
      <c r="AW7" s="1440">
        <v>51</v>
      </c>
      <c r="AX7" s="1440">
        <v>83</v>
      </c>
      <c r="AY7" s="1440">
        <v>16</v>
      </c>
      <c r="AZ7" s="1440">
        <v>90</v>
      </c>
      <c r="BA7" s="1440">
        <v>79</v>
      </c>
      <c r="BB7" s="1440">
        <v>47</v>
      </c>
      <c r="BC7" s="1440">
        <v>19</v>
      </c>
      <c r="BD7" s="1440">
        <v>30</v>
      </c>
      <c r="BE7" s="1440">
        <v>100</v>
      </c>
      <c r="BF7" s="1440">
        <v>100</v>
      </c>
      <c r="BG7" s="1440">
        <v>0</v>
      </c>
      <c r="BH7" s="1440">
        <v>300</v>
      </c>
      <c r="BI7" s="1440">
        <v>272</v>
      </c>
      <c r="BJ7" s="1440">
        <v>208</v>
      </c>
      <c r="BK7" s="1440">
        <v>78</v>
      </c>
      <c r="BL7" s="1440">
        <v>100</v>
      </c>
      <c r="BM7" s="1440">
        <v>20</v>
      </c>
      <c r="BN7" s="1440">
        <v>0</v>
      </c>
      <c r="BO7" s="1440">
        <v>5</v>
      </c>
      <c r="BP7" s="1441">
        <v>51</v>
      </c>
      <c r="BQ7" s="1441">
        <v>85</v>
      </c>
      <c r="BR7" s="1441">
        <v>0</v>
      </c>
      <c r="BS7" s="1440">
        <v>0</v>
      </c>
      <c r="BT7" s="1441">
        <v>22</v>
      </c>
      <c r="BU7" s="1441">
        <v>11</v>
      </c>
      <c r="BV7" s="1441">
        <v>33</v>
      </c>
      <c r="BW7" s="1441">
        <v>22</v>
      </c>
      <c r="BX7" s="1430">
        <v>140</v>
      </c>
      <c r="BY7" s="1441">
        <v>62</v>
      </c>
      <c r="BZ7" s="1441">
        <v>91</v>
      </c>
      <c r="CA7" s="1441">
        <v>22</v>
      </c>
      <c r="CB7" s="1441">
        <v>0</v>
      </c>
      <c r="CC7" s="1441">
        <v>63</v>
      </c>
      <c r="CD7" s="1441">
        <v>60</v>
      </c>
      <c r="CE7" s="1441">
        <v>50</v>
      </c>
      <c r="CF7" s="1441">
        <v>50</v>
      </c>
      <c r="CG7" s="1441">
        <v>130</v>
      </c>
      <c r="CH7" s="1441">
        <v>282</v>
      </c>
      <c r="CI7" s="1441">
        <v>57</v>
      </c>
      <c r="CJ7" s="1441">
        <v>86</v>
      </c>
      <c r="CK7" s="1441">
        <v>46</v>
      </c>
      <c r="CL7" s="1441">
        <v>80</v>
      </c>
      <c r="CM7" s="1441">
        <v>19</v>
      </c>
      <c r="CN7" s="1441">
        <v>44</v>
      </c>
      <c r="CO7" s="1441">
        <v>8</v>
      </c>
      <c r="CP7" s="1441">
        <v>285</v>
      </c>
      <c r="CQ7" s="1441">
        <v>23</v>
      </c>
      <c r="CR7" s="1441">
        <v>11</v>
      </c>
      <c r="CS7" s="1441">
        <v>0</v>
      </c>
      <c r="CT7" s="1441">
        <v>200</v>
      </c>
      <c r="CU7" s="1441">
        <v>0</v>
      </c>
      <c r="CV7" s="1441">
        <v>0</v>
      </c>
      <c r="CW7" s="1441">
        <v>62</v>
      </c>
      <c r="CX7" s="1441">
        <v>0</v>
      </c>
      <c r="CY7" s="1441">
        <v>62</v>
      </c>
      <c r="CZ7" s="1441"/>
      <c r="DA7" s="1449">
        <v>478</v>
      </c>
      <c r="DB7" s="1716">
        <v>0</v>
      </c>
      <c r="DC7" s="1716">
        <v>413</v>
      </c>
      <c r="DD7" s="1716">
        <v>10</v>
      </c>
      <c r="DE7" s="1716">
        <v>32</v>
      </c>
      <c r="DF7" s="1716">
        <v>120</v>
      </c>
      <c r="DG7" s="1716">
        <v>0</v>
      </c>
      <c r="DH7" s="1716">
        <v>0</v>
      </c>
      <c r="DI7" s="1716">
        <v>11</v>
      </c>
      <c r="DJ7" s="1716">
        <v>35</v>
      </c>
      <c r="DK7" s="1716">
        <v>40</v>
      </c>
      <c r="DL7" s="1716">
        <v>174</v>
      </c>
      <c r="DM7" s="1716">
        <v>30</v>
      </c>
      <c r="DN7" s="1716">
        <v>80</v>
      </c>
      <c r="DO7" s="1716">
        <v>0</v>
      </c>
      <c r="DP7" s="1716">
        <v>0</v>
      </c>
      <c r="DQ7" s="1716">
        <v>0</v>
      </c>
      <c r="DR7" s="1716">
        <v>43</v>
      </c>
      <c r="DS7" s="1716">
        <v>37</v>
      </c>
      <c r="DT7" s="1716">
        <v>100</v>
      </c>
      <c r="DU7" s="1716">
        <v>40</v>
      </c>
      <c r="DV7" s="1716">
        <v>43</v>
      </c>
      <c r="DW7" s="1716">
        <v>37</v>
      </c>
      <c r="DX7" s="1716">
        <v>52</v>
      </c>
      <c r="DY7" s="1716">
        <v>41</v>
      </c>
      <c r="DZ7" s="1716">
        <v>18</v>
      </c>
      <c r="EA7" s="1716">
        <v>9</v>
      </c>
      <c r="EB7" s="1716">
        <v>8</v>
      </c>
      <c r="EC7" s="1716">
        <v>0</v>
      </c>
      <c r="ED7" s="1716">
        <v>0</v>
      </c>
      <c r="EE7" s="1716">
        <v>0</v>
      </c>
      <c r="EF7" s="1716">
        <v>15</v>
      </c>
      <c r="EG7" s="1716">
        <v>15</v>
      </c>
      <c r="EH7" s="1756">
        <v>188</v>
      </c>
      <c r="EI7" s="1756">
        <v>0</v>
      </c>
      <c r="EJ7" s="1756">
        <v>0</v>
      </c>
      <c r="EK7" s="1756">
        <v>138</v>
      </c>
      <c r="EL7" s="1756">
        <v>96</v>
      </c>
      <c r="EM7" s="1756">
        <v>0</v>
      </c>
      <c r="EN7" s="1756">
        <v>154</v>
      </c>
      <c r="EO7" s="1756">
        <v>0</v>
      </c>
      <c r="EP7" s="1756"/>
      <c r="EQ7" s="1738">
        <v>6724</v>
      </c>
      <c r="ER7" s="1760">
        <v>2457</v>
      </c>
      <c r="ES7" s="1747">
        <v>9181</v>
      </c>
      <c r="ET7" s="1748">
        <v>4129</v>
      </c>
      <c r="EU7" s="1309">
        <v>478</v>
      </c>
      <c r="EV7" s="1309">
        <v>1785</v>
      </c>
      <c r="EW7" s="1310">
        <v>1521</v>
      </c>
      <c r="EX7" s="1310">
        <v>0</v>
      </c>
      <c r="EY7" s="1310">
        <v>140</v>
      </c>
      <c r="EZ7" s="1310">
        <v>988</v>
      </c>
      <c r="FA7" s="1310">
        <v>140</v>
      </c>
      <c r="FB7" s="1310">
        <v>0</v>
      </c>
      <c r="FC7" s="1310">
        <v>0</v>
      </c>
      <c r="FD7" s="3260">
        <v>103.33</v>
      </c>
      <c r="FE7" s="15"/>
      <c r="FF7" s="15"/>
      <c r="FG7" s="15"/>
      <c r="FP7" s="297"/>
      <c r="FQ7" s="297"/>
      <c r="HH7" s="297"/>
      <c r="HI7" s="297"/>
    </row>
    <row r="8" spans="1:233" ht="23.25" customHeight="1" thickBot="1">
      <c r="A8" s="1232">
        <v>0.16666666666666699</v>
      </c>
      <c r="B8" s="1443">
        <v>70</v>
      </c>
      <c r="C8" s="1440">
        <v>120</v>
      </c>
      <c r="D8" s="1440">
        <v>0</v>
      </c>
      <c r="E8" s="1440">
        <v>0</v>
      </c>
      <c r="F8" s="1441">
        <v>365</v>
      </c>
      <c r="G8" s="1441">
        <v>22</v>
      </c>
      <c r="H8" s="1440">
        <v>20</v>
      </c>
      <c r="I8" s="1440">
        <v>360</v>
      </c>
      <c r="J8" s="1440">
        <v>282</v>
      </c>
      <c r="K8" s="1440">
        <v>0</v>
      </c>
      <c r="L8" s="1440">
        <v>0</v>
      </c>
      <c r="M8" s="1440">
        <v>360</v>
      </c>
      <c r="N8" s="1440">
        <v>200</v>
      </c>
      <c r="O8" s="1440">
        <v>7</v>
      </c>
      <c r="P8" s="1440">
        <v>15</v>
      </c>
      <c r="Q8" s="1440">
        <v>15</v>
      </c>
      <c r="R8" s="1440">
        <v>155</v>
      </c>
      <c r="S8" s="1440">
        <v>0</v>
      </c>
      <c r="T8" s="1440">
        <v>100</v>
      </c>
      <c r="U8" s="1440">
        <v>0</v>
      </c>
      <c r="V8" s="1440">
        <v>60</v>
      </c>
      <c r="W8" s="1441">
        <v>7</v>
      </c>
      <c r="X8" s="1440">
        <v>100</v>
      </c>
      <c r="Y8" s="1440">
        <v>10</v>
      </c>
      <c r="Z8" s="1440">
        <v>8</v>
      </c>
      <c r="AA8" s="1440">
        <v>11</v>
      </c>
      <c r="AB8" s="1440">
        <v>40</v>
      </c>
      <c r="AC8" s="1440">
        <v>18</v>
      </c>
      <c r="AD8" s="1440">
        <v>18</v>
      </c>
      <c r="AE8" s="1440">
        <v>17</v>
      </c>
      <c r="AF8" s="1440">
        <v>22</v>
      </c>
      <c r="AG8" s="1440">
        <v>25</v>
      </c>
      <c r="AH8" s="1440">
        <v>31</v>
      </c>
      <c r="AI8" s="1440">
        <v>25</v>
      </c>
      <c r="AJ8" s="1440">
        <v>8</v>
      </c>
      <c r="AK8" s="1440">
        <v>51</v>
      </c>
      <c r="AL8" s="1440">
        <v>0</v>
      </c>
      <c r="AM8" s="1440">
        <v>60</v>
      </c>
      <c r="AN8" s="1440">
        <v>80</v>
      </c>
      <c r="AO8" s="1440">
        <v>0</v>
      </c>
      <c r="AP8" s="1440">
        <v>0</v>
      </c>
      <c r="AQ8" s="1440">
        <v>16</v>
      </c>
      <c r="AR8" s="1440">
        <v>0</v>
      </c>
      <c r="AS8" s="1440">
        <v>145</v>
      </c>
      <c r="AT8" s="1440">
        <v>0</v>
      </c>
      <c r="AU8" s="1440">
        <v>50</v>
      </c>
      <c r="AV8" s="1440">
        <v>0</v>
      </c>
      <c r="AW8" s="1440">
        <v>50</v>
      </c>
      <c r="AX8" s="1440">
        <v>50</v>
      </c>
      <c r="AY8" s="1440">
        <v>16</v>
      </c>
      <c r="AZ8" s="1440">
        <v>90</v>
      </c>
      <c r="BA8" s="1440">
        <v>79</v>
      </c>
      <c r="BB8" s="1440">
        <v>47</v>
      </c>
      <c r="BC8" s="1440">
        <v>19</v>
      </c>
      <c r="BD8" s="1440">
        <v>32</v>
      </c>
      <c r="BE8" s="1440">
        <v>100</v>
      </c>
      <c r="BF8" s="1440">
        <v>100</v>
      </c>
      <c r="BG8" s="1440">
        <v>0</v>
      </c>
      <c r="BH8" s="1440">
        <v>300</v>
      </c>
      <c r="BI8" s="1440">
        <v>272</v>
      </c>
      <c r="BJ8" s="1440">
        <v>215</v>
      </c>
      <c r="BK8" s="1440">
        <v>78</v>
      </c>
      <c r="BL8" s="1440">
        <v>100</v>
      </c>
      <c r="BM8" s="1440">
        <v>20</v>
      </c>
      <c r="BN8" s="1440">
        <v>0</v>
      </c>
      <c r="BO8" s="1440">
        <v>5</v>
      </c>
      <c r="BP8" s="1441">
        <v>51</v>
      </c>
      <c r="BQ8" s="1441">
        <v>85</v>
      </c>
      <c r="BR8" s="1441">
        <v>0</v>
      </c>
      <c r="BS8" s="1440">
        <v>0</v>
      </c>
      <c r="BT8" s="1441">
        <v>22</v>
      </c>
      <c r="BU8" s="1441">
        <v>11</v>
      </c>
      <c r="BV8" s="1441">
        <v>33</v>
      </c>
      <c r="BW8" s="1441">
        <v>22</v>
      </c>
      <c r="BX8" s="1430">
        <v>136</v>
      </c>
      <c r="BY8" s="1441">
        <v>77</v>
      </c>
      <c r="BZ8" s="1441">
        <v>91</v>
      </c>
      <c r="CA8" s="1441">
        <v>22</v>
      </c>
      <c r="CB8" s="1441">
        <v>0</v>
      </c>
      <c r="CC8" s="1441">
        <v>64</v>
      </c>
      <c r="CD8" s="1441">
        <v>60</v>
      </c>
      <c r="CE8" s="1441">
        <v>50</v>
      </c>
      <c r="CF8" s="1441">
        <v>50</v>
      </c>
      <c r="CG8" s="1441">
        <v>130</v>
      </c>
      <c r="CH8" s="1441">
        <v>275</v>
      </c>
      <c r="CI8" s="1441">
        <v>63</v>
      </c>
      <c r="CJ8" s="1441">
        <v>86</v>
      </c>
      <c r="CK8" s="1441">
        <v>46</v>
      </c>
      <c r="CL8" s="1441">
        <v>80</v>
      </c>
      <c r="CM8" s="1441">
        <v>19</v>
      </c>
      <c r="CN8" s="1441">
        <v>44</v>
      </c>
      <c r="CO8" s="1441">
        <v>8</v>
      </c>
      <c r="CP8" s="1441">
        <v>300</v>
      </c>
      <c r="CQ8" s="1441">
        <v>23</v>
      </c>
      <c r="CR8" s="1441">
        <v>11</v>
      </c>
      <c r="CS8" s="1441">
        <v>0</v>
      </c>
      <c r="CT8" s="1441">
        <v>200</v>
      </c>
      <c r="CU8" s="1441">
        <v>0</v>
      </c>
      <c r="CV8" s="1441">
        <v>0</v>
      </c>
      <c r="CW8" s="1441">
        <v>62</v>
      </c>
      <c r="CX8" s="1441">
        <v>0</v>
      </c>
      <c r="CY8" s="1441">
        <v>62</v>
      </c>
      <c r="CZ8" s="1441"/>
      <c r="DA8" s="1449">
        <v>478</v>
      </c>
      <c r="DB8" s="1716">
        <v>0</v>
      </c>
      <c r="DC8" s="1716">
        <v>411</v>
      </c>
      <c r="DD8" s="1716">
        <v>10</v>
      </c>
      <c r="DE8" s="1716">
        <v>32</v>
      </c>
      <c r="DF8" s="1716">
        <v>120</v>
      </c>
      <c r="DG8" s="1716">
        <v>0</v>
      </c>
      <c r="DH8" s="1716">
        <v>0</v>
      </c>
      <c r="DI8" s="1716">
        <v>0</v>
      </c>
      <c r="DJ8" s="1716">
        <v>35</v>
      </c>
      <c r="DK8" s="1716">
        <v>40</v>
      </c>
      <c r="DL8" s="1716">
        <v>186</v>
      </c>
      <c r="DM8" s="1716">
        <v>29</v>
      </c>
      <c r="DN8" s="1716">
        <v>80</v>
      </c>
      <c r="DO8" s="1716">
        <v>0</v>
      </c>
      <c r="DP8" s="1716">
        <v>0</v>
      </c>
      <c r="DQ8" s="1716">
        <v>0</v>
      </c>
      <c r="DR8" s="1716">
        <v>43</v>
      </c>
      <c r="DS8" s="1716">
        <v>0</v>
      </c>
      <c r="DT8" s="1716">
        <v>100</v>
      </c>
      <c r="DU8" s="1716">
        <v>40</v>
      </c>
      <c r="DV8" s="1716">
        <v>43</v>
      </c>
      <c r="DW8" s="1716">
        <v>0</v>
      </c>
      <c r="DX8" s="1716">
        <v>52</v>
      </c>
      <c r="DY8" s="1716">
        <v>41</v>
      </c>
      <c r="DZ8" s="1716">
        <v>18</v>
      </c>
      <c r="EA8" s="1716">
        <v>9</v>
      </c>
      <c r="EB8" s="1716">
        <v>8</v>
      </c>
      <c r="EC8" s="1716">
        <v>0</v>
      </c>
      <c r="ED8" s="1716">
        <v>0</v>
      </c>
      <c r="EE8" s="1716">
        <v>0</v>
      </c>
      <c r="EF8" s="1716">
        <v>15</v>
      </c>
      <c r="EG8" s="1716">
        <v>15</v>
      </c>
      <c r="EH8" s="1756">
        <v>185</v>
      </c>
      <c r="EI8" s="1756">
        <v>0</v>
      </c>
      <c r="EJ8" s="1756">
        <v>0</v>
      </c>
      <c r="EK8" s="1756">
        <v>136</v>
      </c>
      <c r="EL8" s="1756">
        <v>96</v>
      </c>
      <c r="EM8" s="1756">
        <v>0</v>
      </c>
      <c r="EN8" s="1756">
        <v>154</v>
      </c>
      <c r="EO8" s="1756">
        <v>0</v>
      </c>
      <c r="EP8" s="1756"/>
      <c r="EQ8" s="1738">
        <v>6649</v>
      </c>
      <c r="ER8" s="1760">
        <v>2376</v>
      </c>
      <c r="ES8" s="1747">
        <v>9025</v>
      </c>
      <c r="ET8" s="1748">
        <v>4133</v>
      </c>
      <c r="EU8" s="1309">
        <v>478</v>
      </c>
      <c r="EV8" s="1309">
        <v>1801</v>
      </c>
      <c r="EW8" s="1310">
        <v>1471</v>
      </c>
      <c r="EX8" s="1310">
        <v>0</v>
      </c>
      <c r="EY8" s="1310">
        <v>140</v>
      </c>
      <c r="EZ8" s="1310">
        <v>866</v>
      </c>
      <c r="FA8" s="1310">
        <v>136</v>
      </c>
      <c r="FB8" s="1310">
        <v>0</v>
      </c>
      <c r="FC8" s="1310">
        <v>0</v>
      </c>
      <c r="FD8" s="3260">
        <v>103.33</v>
      </c>
      <c r="FE8" s="15"/>
      <c r="FF8" s="15"/>
      <c r="FG8" s="15"/>
      <c r="FP8" s="297"/>
      <c r="FQ8" s="297"/>
      <c r="HH8" s="297"/>
      <c r="HI8" s="297"/>
    </row>
    <row r="9" spans="1:233" ht="22.5" customHeight="1" thickBot="1">
      <c r="A9" s="1233">
        <v>0.20833333333333401</v>
      </c>
      <c r="B9" s="1443">
        <v>70</v>
      </c>
      <c r="C9" s="1440">
        <v>120</v>
      </c>
      <c r="D9" s="1440">
        <v>0</v>
      </c>
      <c r="E9" s="1440">
        <v>0</v>
      </c>
      <c r="F9" s="1441">
        <v>365</v>
      </c>
      <c r="G9" s="1441">
        <v>22</v>
      </c>
      <c r="H9" s="1440">
        <v>20</v>
      </c>
      <c r="I9" s="1440">
        <v>370</v>
      </c>
      <c r="J9" s="1440">
        <v>282</v>
      </c>
      <c r="K9" s="1440">
        <v>0</v>
      </c>
      <c r="L9" s="1440">
        <v>0</v>
      </c>
      <c r="M9" s="1440">
        <v>380</v>
      </c>
      <c r="N9" s="1440">
        <v>200</v>
      </c>
      <c r="O9" s="1440">
        <v>7</v>
      </c>
      <c r="P9" s="1440">
        <v>15</v>
      </c>
      <c r="Q9" s="1440">
        <v>15</v>
      </c>
      <c r="R9" s="1440">
        <v>155</v>
      </c>
      <c r="S9" s="1440">
        <v>0</v>
      </c>
      <c r="T9" s="1440">
        <v>100</v>
      </c>
      <c r="U9" s="1440">
        <v>0</v>
      </c>
      <c r="V9" s="1440">
        <v>7</v>
      </c>
      <c r="W9" s="1441">
        <v>7</v>
      </c>
      <c r="X9" s="1440">
        <v>65</v>
      </c>
      <c r="Y9" s="1440">
        <v>10</v>
      </c>
      <c r="Z9" s="1440">
        <v>8</v>
      </c>
      <c r="AA9" s="1440">
        <v>11</v>
      </c>
      <c r="AB9" s="1440">
        <v>40</v>
      </c>
      <c r="AC9" s="1440">
        <v>18</v>
      </c>
      <c r="AD9" s="1440">
        <v>17</v>
      </c>
      <c r="AE9" s="1440">
        <v>17</v>
      </c>
      <c r="AF9" s="1440">
        <v>22</v>
      </c>
      <c r="AG9" s="1440">
        <v>25</v>
      </c>
      <c r="AH9" s="1440">
        <v>31</v>
      </c>
      <c r="AI9" s="1440">
        <v>25</v>
      </c>
      <c r="AJ9" s="1440">
        <v>8</v>
      </c>
      <c r="AK9" s="1440">
        <v>51</v>
      </c>
      <c r="AL9" s="1440">
        <v>0</v>
      </c>
      <c r="AM9" s="1440">
        <v>60</v>
      </c>
      <c r="AN9" s="1440">
        <v>80</v>
      </c>
      <c r="AO9" s="1440">
        <v>0</v>
      </c>
      <c r="AP9" s="1440">
        <v>0</v>
      </c>
      <c r="AQ9" s="1440">
        <v>16</v>
      </c>
      <c r="AR9" s="1440">
        <v>0</v>
      </c>
      <c r="AS9" s="1440">
        <v>145</v>
      </c>
      <c r="AT9" s="1440">
        <v>0</v>
      </c>
      <c r="AU9" s="1440">
        <v>50</v>
      </c>
      <c r="AV9" s="1440">
        <v>0</v>
      </c>
      <c r="AW9" s="1440">
        <v>50</v>
      </c>
      <c r="AX9" s="1440">
        <v>33</v>
      </c>
      <c r="AY9" s="1440">
        <v>16</v>
      </c>
      <c r="AZ9" s="1440">
        <v>90</v>
      </c>
      <c r="BA9" s="1440">
        <v>79</v>
      </c>
      <c r="BB9" s="1440">
        <v>47</v>
      </c>
      <c r="BC9" s="1440">
        <v>19</v>
      </c>
      <c r="BD9" s="1440">
        <v>32</v>
      </c>
      <c r="BE9" s="1440">
        <v>100</v>
      </c>
      <c r="BF9" s="1440">
        <v>100</v>
      </c>
      <c r="BG9" s="1440">
        <v>0</v>
      </c>
      <c r="BH9" s="1440">
        <v>300</v>
      </c>
      <c r="BI9" s="1440">
        <v>305</v>
      </c>
      <c r="BJ9" s="1440">
        <v>218</v>
      </c>
      <c r="BK9" s="1440">
        <v>78</v>
      </c>
      <c r="BL9" s="1440">
        <v>100</v>
      </c>
      <c r="BM9" s="1440">
        <v>20</v>
      </c>
      <c r="BN9" s="1440">
        <v>0</v>
      </c>
      <c r="BO9" s="1440">
        <v>5</v>
      </c>
      <c r="BP9" s="1441">
        <v>51</v>
      </c>
      <c r="BQ9" s="1441">
        <v>85</v>
      </c>
      <c r="BR9" s="1441">
        <v>0</v>
      </c>
      <c r="BS9" s="1440">
        <v>0</v>
      </c>
      <c r="BT9" s="1441">
        <v>22</v>
      </c>
      <c r="BU9" s="1441">
        <v>11</v>
      </c>
      <c r="BV9" s="1441">
        <v>33</v>
      </c>
      <c r="BW9" s="1441">
        <v>22</v>
      </c>
      <c r="BX9" s="1430">
        <v>132</v>
      </c>
      <c r="BY9" s="1441">
        <v>77</v>
      </c>
      <c r="BZ9" s="1441">
        <v>91</v>
      </c>
      <c r="CA9" s="1441">
        <v>22</v>
      </c>
      <c r="CB9" s="1441">
        <v>0</v>
      </c>
      <c r="CC9" s="1441">
        <v>64</v>
      </c>
      <c r="CD9" s="1441">
        <v>60</v>
      </c>
      <c r="CE9" s="1441">
        <v>50</v>
      </c>
      <c r="CF9" s="1441">
        <v>50</v>
      </c>
      <c r="CG9" s="1441">
        <v>130</v>
      </c>
      <c r="CH9" s="1441">
        <v>298</v>
      </c>
      <c r="CI9" s="1441">
        <v>62</v>
      </c>
      <c r="CJ9" s="1441">
        <v>86</v>
      </c>
      <c r="CK9" s="1441">
        <v>45</v>
      </c>
      <c r="CL9" s="1441">
        <v>80</v>
      </c>
      <c r="CM9" s="1441">
        <v>19</v>
      </c>
      <c r="CN9" s="1441">
        <v>44</v>
      </c>
      <c r="CO9" s="1441">
        <v>8</v>
      </c>
      <c r="CP9" s="1441">
        <v>305</v>
      </c>
      <c r="CQ9" s="1441">
        <v>23</v>
      </c>
      <c r="CR9" s="1441">
        <v>11</v>
      </c>
      <c r="CS9" s="1441">
        <v>0</v>
      </c>
      <c r="CT9" s="1441">
        <v>200</v>
      </c>
      <c r="CU9" s="1441">
        <v>0</v>
      </c>
      <c r="CV9" s="1441">
        <v>0</v>
      </c>
      <c r="CW9" s="1441">
        <v>52</v>
      </c>
      <c r="CX9" s="1441">
        <v>0</v>
      </c>
      <c r="CY9" s="1441">
        <v>62</v>
      </c>
      <c r="CZ9" s="1441"/>
      <c r="DA9" s="1449">
        <v>478</v>
      </c>
      <c r="DB9" s="1716">
        <v>0</v>
      </c>
      <c r="DC9" s="1716">
        <v>413</v>
      </c>
      <c r="DD9" s="1716">
        <v>5</v>
      </c>
      <c r="DE9" s="1716">
        <v>32</v>
      </c>
      <c r="DF9" s="1716">
        <v>120</v>
      </c>
      <c r="DG9" s="1716">
        <v>0</v>
      </c>
      <c r="DH9" s="1716">
        <v>0</v>
      </c>
      <c r="DI9" s="1716">
        <v>0</v>
      </c>
      <c r="DJ9" s="1716">
        <v>0</v>
      </c>
      <c r="DK9" s="1716">
        <v>8</v>
      </c>
      <c r="DL9" s="1716">
        <v>186</v>
      </c>
      <c r="DM9" s="1716">
        <v>28</v>
      </c>
      <c r="DN9" s="1716">
        <v>80</v>
      </c>
      <c r="DO9" s="1716">
        <v>0</v>
      </c>
      <c r="DP9" s="1716">
        <v>0</v>
      </c>
      <c r="DQ9" s="1716">
        <v>0</v>
      </c>
      <c r="DR9" s="1716">
        <v>0</v>
      </c>
      <c r="DS9" s="1716">
        <v>0</v>
      </c>
      <c r="DT9" s="1716">
        <v>100</v>
      </c>
      <c r="DU9" s="1716">
        <v>40</v>
      </c>
      <c r="DV9" s="1716">
        <v>43</v>
      </c>
      <c r="DW9" s="1716">
        <v>0</v>
      </c>
      <c r="DX9" s="1716">
        <v>52</v>
      </c>
      <c r="DY9" s="1716">
        <v>41</v>
      </c>
      <c r="DZ9" s="1716">
        <v>18</v>
      </c>
      <c r="EA9" s="1716">
        <v>9</v>
      </c>
      <c r="EB9" s="1716">
        <v>8</v>
      </c>
      <c r="EC9" s="1716">
        <v>0</v>
      </c>
      <c r="ED9" s="1716">
        <v>0</v>
      </c>
      <c r="EE9" s="1716">
        <v>0</v>
      </c>
      <c r="EF9" s="1716">
        <v>0</v>
      </c>
      <c r="EG9" s="1716">
        <v>0</v>
      </c>
      <c r="EH9" s="1756">
        <v>189</v>
      </c>
      <c r="EI9" s="1756">
        <v>0</v>
      </c>
      <c r="EJ9" s="1756">
        <v>0</v>
      </c>
      <c r="EK9" s="1756">
        <v>140</v>
      </c>
      <c r="EL9" s="1756">
        <v>96</v>
      </c>
      <c r="EM9" s="1756">
        <v>0</v>
      </c>
      <c r="EN9" s="1756">
        <v>153</v>
      </c>
      <c r="EO9" s="1756">
        <v>0</v>
      </c>
      <c r="EP9" s="1756"/>
      <c r="EQ9" s="1738">
        <v>6621</v>
      </c>
      <c r="ER9" s="1760">
        <v>2239</v>
      </c>
      <c r="ES9" s="1747">
        <v>8860</v>
      </c>
      <c r="ET9" s="1748">
        <v>4206</v>
      </c>
      <c r="EU9" s="1309">
        <v>478</v>
      </c>
      <c r="EV9" s="1309">
        <v>1824</v>
      </c>
      <c r="EW9" s="1310">
        <v>1370</v>
      </c>
      <c r="EX9" s="1310">
        <v>0</v>
      </c>
      <c r="EY9" s="1310">
        <v>140</v>
      </c>
      <c r="EZ9" s="1310">
        <v>710</v>
      </c>
      <c r="FA9" s="1310">
        <v>132</v>
      </c>
      <c r="FB9" s="1310">
        <v>0</v>
      </c>
      <c r="FC9" s="1310">
        <v>0</v>
      </c>
      <c r="FD9" s="3260">
        <v>103.34</v>
      </c>
      <c r="FE9" s="15"/>
      <c r="FF9" s="15"/>
      <c r="FG9" s="15"/>
      <c r="FP9" s="297"/>
      <c r="FQ9" s="297"/>
      <c r="HH9" s="297"/>
      <c r="HI9" s="297"/>
    </row>
    <row r="10" spans="1:233" ht="21.75" customHeight="1" thickBot="1">
      <c r="A10" s="1233">
        <v>0.25</v>
      </c>
      <c r="B10" s="1443">
        <v>70</v>
      </c>
      <c r="C10" s="1440">
        <v>120</v>
      </c>
      <c r="D10" s="1440">
        <v>0</v>
      </c>
      <c r="E10" s="1440">
        <v>0</v>
      </c>
      <c r="F10" s="1441">
        <v>300</v>
      </c>
      <c r="G10" s="1441">
        <v>22</v>
      </c>
      <c r="H10" s="1440">
        <v>20</v>
      </c>
      <c r="I10" s="1440">
        <v>370</v>
      </c>
      <c r="J10" s="1440">
        <v>282</v>
      </c>
      <c r="K10" s="1440">
        <v>0</v>
      </c>
      <c r="L10" s="1440">
        <v>0</v>
      </c>
      <c r="M10" s="1440">
        <v>390</v>
      </c>
      <c r="N10" s="1440">
        <v>200</v>
      </c>
      <c r="O10" s="1440">
        <v>7</v>
      </c>
      <c r="P10" s="1440">
        <v>15</v>
      </c>
      <c r="Q10" s="1440">
        <v>15</v>
      </c>
      <c r="R10" s="1440">
        <v>155</v>
      </c>
      <c r="S10" s="1440">
        <v>0</v>
      </c>
      <c r="T10" s="1440">
        <v>100</v>
      </c>
      <c r="U10" s="1440">
        <v>0</v>
      </c>
      <c r="V10" s="1440">
        <v>7</v>
      </c>
      <c r="W10" s="1441">
        <v>7</v>
      </c>
      <c r="X10" s="1440">
        <v>48</v>
      </c>
      <c r="Y10" s="1440">
        <v>10</v>
      </c>
      <c r="Z10" s="1440">
        <v>8</v>
      </c>
      <c r="AA10" s="1440">
        <v>0</v>
      </c>
      <c r="AB10" s="1440">
        <v>40</v>
      </c>
      <c r="AC10" s="1440">
        <v>18</v>
      </c>
      <c r="AD10" s="1440">
        <v>18</v>
      </c>
      <c r="AE10" s="1440">
        <v>17</v>
      </c>
      <c r="AF10" s="1440">
        <v>22</v>
      </c>
      <c r="AG10" s="1440">
        <v>25</v>
      </c>
      <c r="AH10" s="1440">
        <v>31</v>
      </c>
      <c r="AI10" s="1440">
        <v>25</v>
      </c>
      <c r="AJ10" s="1440">
        <v>9</v>
      </c>
      <c r="AK10" s="1440">
        <v>51</v>
      </c>
      <c r="AL10" s="1440">
        <v>0</v>
      </c>
      <c r="AM10" s="1440">
        <v>60</v>
      </c>
      <c r="AN10" s="1440">
        <v>80</v>
      </c>
      <c r="AO10" s="1440">
        <v>0</v>
      </c>
      <c r="AP10" s="1440">
        <v>0</v>
      </c>
      <c r="AQ10" s="1440">
        <v>16</v>
      </c>
      <c r="AR10" s="1440">
        <v>0</v>
      </c>
      <c r="AS10" s="1440">
        <v>145</v>
      </c>
      <c r="AT10" s="1440">
        <v>0</v>
      </c>
      <c r="AU10" s="1440">
        <v>50</v>
      </c>
      <c r="AV10" s="1440">
        <v>0</v>
      </c>
      <c r="AW10" s="1440">
        <v>50</v>
      </c>
      <c r="AX10" s="1440">
        <v>0</v>
      </c>
      <c r="AY10" s="1440">
        <v>16</v>
      </c>
      <c r="AZ10" s="1440">
        <v>90</v>
      </c>
      <c r="BA10" s="1440">
        <v>79</v>
      </c>
      <c r="BB10" s="1440">
        <v>42</v>
      </c>
      <c r="BC10" s="1440">
        <v>19</v>
      </c>
      <c r="BD10" s="1440">
        <v>32</v>
      </c>
      <c r="BE10" s="1440">
        <v>100</v>
      </c>
      <c r="BF10" s="1440">
        <v>100</v>
      </c>
      <c r="BG10" s="1440">
        <v>0</v>
      </c>
      <c r="BH10" s="1440">
        <v>300</v>
      </c>
      <c r="BI10" s="1440">
        <v>270</v>
      </c>
      <c r="BJ10" s="1440">
        <v>222</v>
      </c>
      <c r="BK10" s="1440">
        <v>78</v>
      </c>
      <c r="BL10" s="1440">
        <v>100</v>
      </c>
      <c r="BM10" s="1440">
        <v>20</v>
      </c>
      <c r="BN10" s="1440">
        <v>0</v>
      </c>
      <c r="BO10" s="1440">
        <v>5</v>
      </c>
      <c r="BP10" s="1441">
        <v>51</v>
      </c>
      <c r="BQ10" s="1441">
        <v>85</v>
      </c>
      <c r="BR10" s="1441">
        <v>0</v>
      </c>
      <c r="BS10" s="1440">
        <v>0</v>
      </c>
      <c r="BT10" s="1441">
        <v>22</v>
      </c>
      <c r="BU10" s="1441">
        <v>11</v>
      </c>
      <c r="BV10" s="1441">
        <v>33</v>
      </c>
      <c r="BW10" s="1441">
        <v>22</v>
      </c>
      <c r="BX10" s="1430">
        <v>126</v>
      </c>
      <c r="BY10" s="1441">
        <v>76</v>
      </c>
      <c r="BZ10" s="1441">
        <v>24</v>
      </c>
      <c r="CA10" s="1441">
        <v>22</v>
      </c>
      <c r="CB10" s="1441">
        <v>0.1</v>
      </c>
      <c r="CC10" s="1441">
        <v>66</v>
      </c>
      <c r="CD10" s="1441">
        <v>60</v>
      </c>
      <c r="CE10" s="1441">
        <v>50</v>
      </c>
      <c r="CF10" s="1441">
        <v>50</v>
      </c>
      <c r="CG10" s="1441">
        <v>130</v>
      </c>
      <c r="CH10" s="1441">
        <v>303</v>
      </c>
      <c r="CI10" s="1441">
        <v>50</v>
      </c>
      <c r="CJ10" s="1441">
        <v>86</v>
      </c>
      <c r="CK10" s="1441">
        <v>45</v>
      </c>
      <c r="CL10" s="1441">
        <v>80</v>
      </c>
      <c r="CM10" s="1441">
        <v>19</v>
      </c>
      <c r="CN10" s="1441">
        <v>45</v>
      </c>
      <c r="CO10" s="1441">
        <v>8</v>
      </c>
      <c r="CP10" s="1441">
        <v>260</v>
      </c>
      <c r="CQ10" s="1441">
        <v>23</v>
      </c>
      <c r="CR10" s="1441">
        <v>11</v>
      </c>
      <c r="CS10" s="1441">
        <v>0</v>
      </c>
      <c r="CT10" s="1441">
        <v>50</v>
      </c>
      <c r="CU10" s="1441">
        <v>0</v>
      </c>
      <c r="CV10" s="1441">
        <v>0</v>
      </c>
      <c r="CW10" s="1441">
        <v>52</v>
      </c>
      <c r="CX10" s="1441">
        <v>0</v>
      </c>
      <c r="CY10" s="1441">
        <v>62</v>
      </c>
      <c r="CZ10" s="1441"/>
      <c r="DA10" s="1449">
        <v>478</v>
      </c>
      <c r="DB10" s="1716">
        <v>0</v>
      </c>
      <c r="DC10" s="1716">
        <v>350</v>
      </c>
      <c r="DD10" s="1716">
        <v>5</v>
      </c>
      <c r="DE10" s="1716">
        <v>32</v>
      </c>
      <c r="DF10" s="1716">
        <v>120</v>
      </c>
      <c r="DG10" s="1716">
        <v>0</v>
      </c>
      <c r="DH10" s="1716">
        <v>0</v>
      </c>
      <c r="DI10" s="1716">
        <v>0</v>
      </c>
      <c r="DJ10" s="1716">
        <v>0</v>
      </c>
      <c r="DK10" s="1716">
        <v>8</v>
      </c>
      <c r="DL10" s="1716">
        <v>177</v>
      </c>
      <c r="DM10" s="1716">
        <v>26</v>
      </c>
      <c r="DN10" s="1716">
        <v>16</v>
      </c>
      <c r="DO10" s="1716">
        <v>0</v>
      </c>
      <c r="DP10" s="1716">
        <v>0</v>
      </c>
      <c r="DQ10" s="1716">
        <v>0</v>
      </c>
      <c r="DR10" s="1716">
        <v>0</v>
      </c>
      <c r="DS10" s="1716">
        <v>0</v>
      </c>
      <c r="DT10" s="1716">
        <v>25</v>
      </c>
      <c r="DU10" s="1716">
        <v>40</v>
      </c>
      <c r="DV10" s="1716">
        <v>43</v>
      </c>
      <c r="DW10" s="1716">
        <v>0</v>
      </c>
      <c r="DX10" s="1716">
        <v>52</v>
      </c>
      <c r="DY10" s="1716">
        <v>42</v>
      </c>
      <c r="DZ10" s="1716">
        <v>18</v>
      </c>
      <c r="EA10" s="1716">
        <v>9</v>
      </c>
      <c r="EB10" s="1716">
        <v>5</v>
      </c>
      <c r="EC10" s="1716">
        <v>0</v>
      </c>
      <c r="ED10" s="1716">
        <v>0</v>
      </c>
      <c r="EE10" s="1716">
        <v>0</v>
      </c>
      <c r="EF10" s="1716">
        <v>0</v>
      </c>
      <c r="EG10" s="1716">
        <v>0</v>
      </c>
      <c r="EH10" s="1756">
        <v>187</v>
      </c>
      <c r="EI10" s="1756">
        <v>0</v>
      </c>
      <c r="EJ10" s="1756">
        <v>0</v>
      </c>
      <c r="EK10" s="1756">
        <v>137</v>
      </c>
      <c r="EL10" s="1756">
        <v>96</v>
      </c>
      <c r="EM10" s="1756">
        <v>0</v>
      </c>
      <c r="EN10" s="1756">
        <v>154</v>
      </c>
      <c r="EO10" s="1756">
        <v>0</v>
      </c>
      <c r="EP10" s="1756"/>
      <c r="EQ10" s="1738">
        <v>6198.1</v>
      </c>
      <c r="ER10" s="1760">
        <v>2020</v>
      </c>
      <c r="ES10" s="1747">
        <v>8218.1</v>
      </c>
      <c r="ET10" s="1748">
        <v>4029</v>
      </c>
      <c r="EU10" s="1309">
        <v>478</v>
      </c>
      <c r="EV10" s="1309">
        <v>1788</v>
      </c>
      <c r="EW10" s="1310">
        <v>1074</v>
      </c>
      <c r="EX10" s="1310">
        <v>0</v>
      </c>
      <c r="EY10" s="1310">
        <v>140</v>
      </c>
      <c r="EZ10" s="1310">
        <v>583</v>
      </c>
      <c r="FA10" s="1310">
        <v>126</v>
      </c>
      <c r="FB10" s="1310">
        <v>0.1</v>
      </c>
      <c r="FC10" s="1310">
        <v>0</v>
      </c>
      <c r="FD10" s="3260">
        <v>103.34</v>
      </c>
      <c r="FE10" s="15"/>
      <c r="FF10" s="15"/>
      <c r="FG10" s="15"/>
      <c r="FP10" s="297"/>
      <c r="FQ10" s="297"/>
      <c r="GJ10" s="297"/>
      <c r="GK10" s="297"/>
      <c r="HH10" s="297"/>
      <c r="HI10" s="297"/>
    </row>
    <row r="11" spans="1:233" ht="20.25" customHeight="1" thickBot="1">
      <c r="A11" s="1233">
        <v>0.29166666666666669</v>
      </c>
      <c r="B11" s="1443">
        <v>70</v>
      </c>
      <c r="C11" s="1440">
        <v>120</v>
      </c>
      <c r="D11" s="1440">
        <v>0</v>
      </c>
      <c r="E11" s="1440">
        <v>0</v>
      </c>
      <c r="F11" s="1441">
        <v>300</v>
      </c>
      <c r="G11" s="1441">
        <v>22</v>
      </c>
      <c r="H11" s="1440">
        <v>20</v>
      </c>
      <c r="I11" s="1440">
        <v>370</v>
      </c>
      <c r="J11" s="1440">
        <v>266</v>
      </c>
      <c r="K11" s="1440">
        <v>0</v>
      </c>
      <c r="L11" s="1440">
        <v>0</v>
      </c>
      <c r="M11" s="1440">
        <v>390</v>
      </c>
      <c r="N11" s="1440">
        <v>200</v>
      </c>
      <c r="O11" s="1440">
        <v>7</v>
      </c>
      <c r="P11" s="1440">
        <v>15</v>
      </c>
      <c r="Q11" s="1440">
        <v>15</v>
      </c>
      <c r="R11" s="1440">
        <v>155</v>
      </c>
      <c r="S11" s="1440">
        <v>0</v>
      </c>
      <c r="T11" s="1440">
        <v>100</v>
      </c>
      <c r="U11" s="1440">
        <v>0</v>
      </c>
      <c r="V11" s="1440">
        <v>7</v>
      </c>
      <c r="W11" s="1441">
        <v>7</v>
      </c>
      <c r="X11" s="1440">
        <v>48</v>
      </c>
      <c r="Y11" s="1440">
        <v>10</v>
      </c>
      <c r="Z11" s="1440">
        <v>8</v>
      </c>
      <c r="AA11" s="1440">
        <v>0</v>
      </c>
      <c r="AB11" s="1440">
        <v>40</v>
      </c>
      <c r="AC11" s="1440">
        <v>18</v>
      </c>
      <c r="AD11" s="1440">
        <v>18</v>
      </c>
      <c r="AE11" s="1440">
        <v>17</v>
      </c>
      <c r="AF11" s="1440">
        <v>22</v>
      </c>
      <c r="AG11" s="1440">
        <v>25</v>
      </c>
      <c r="AH11" s="1440">
        <v>31</v>
      </c>
      <c r="AI11" s="1440">
        <v>25</v>
      </c>
      <c r="AJ11" s="1440">
        <v>9</v>
      </c>
      <c r="AK11" s="1440">
        <v>51</v>
      </c>
      <c r="AL11" s="1440">
        <v>0</v>
      </c>
      <c r="AM11" s="1440">
        <v>60</v>
      </c>
      <c r="AN11" s="1440">
        <v>80</v>
      </c>
      <c r="AO11" s="1440">
        <v>0</v>
      </c>
      <c r="AP11" s="1440">
        <v>0</v>
      </c>
      <c r="AQ11" s="1440">
        <v>16</v>
      </c>
      <c r="AR11" s="1440">
        <v>0</v>
      </c>
      <c r="AS11" s="1440">
        <v>145</v>
      </c>
      <c r="AT11" s="1440">
        <v>0</v>
      </c>
      <c r="AU11" s="1440">
        <v>50</v>
      </c>
      <c r="AV11" s="1440">
        <v>0</v>
      </c>
      <c r="AW11" s="1440">
        <v>50</v>
      </c>
      <c r="AX11" s="1440">
        <v>0</v>
      </c>
      <c r="AY11" s="1440">
        <v>16</v>
      </c>
      <c r="AZ11" s="1440">
        <v>90</v>
      </c>
      <c r="BA11" s="1440">
        <v>79</v>
      </c>
      <c r="BB11" s="1440">
        <v>45</v>
      </c>
      <c r="BC11" s="1440">
        <v>19</v>
      </c>
      <c r="BD11" s="1440">
        <v>7</v>
      </c>
      <c r="BE11" s="1440">
        <v>100</v>
      </c>
      <c r="BF11" s="1440">
        <v>100</v>
      </c>
      <c r="BG11" s="1440">
        <v>0</v>
      </c>
      <c r="BH11" s="1440">
        <v>300</v>
      </c>
      <c r="BI11" s="1440">
        <v>310</v>
      </c>
      <c r="BJ11" s="1440">
        <v>223</v>
      </c>
      <c r="BK11" s="1440">
        <v>78</v>
      </c>
      <c r="BL11" s="1440">
        <v>100</v>
      </c>
      <c r="BM11" s="1440">
        <v>20</v>
      </c>
      <c r="BN11" s="1440">
        <v>0</v>
      </c>
      <c r="BO11" s="1440">
        <v>5</v>
      </c>
      <c r="BP11" s="1441">
        <v>45</v>
      </c>
      <c r="BQ11" s="1441">
        <v>85</v>
      </c>
      <c r="BR11" s="1441">
        <v>0</v>
      </c>
      <c r="BS11" s="1440">
        <v>0</v>
      </c>
      <c r="BT11" s="1441">
        <v>22</v>
      </c>
      <c r="BU11" s="1441">
        <v>11</v>
      </c>
      <c r="BV11" s="1441">
        <v>33</v>
      </c>
      <c r="BW11" s="1441">
        <v>22</v>
      </c>
      <c r="BX11" s="1430">
        <v>112</v>
      </c>
      <c r="BY11" s="1441">
        <v>63</v>
      </c>
      <c r="BZ11" s="1441">
        <v>8</v>
      </c>
      <c r="CA11" s="1441">
        <v>20</v>
      </c>
      <c r="CB11" s="1441">
        <v>0.4</v>
      </c>
      <c r="CC11" s="1441">
        <v>66</v>
      </c>
      <c r="CD11" s="1441">
        <v>60</v>
      </c>
      <c r="CE11" s="1441">
        <v>50</v>
      </c>
      <c r="CF11" s="1441">
        <v>50</v>
      </c>
      <c r="CG11" s="1441">
        <v>130</v>
      </c>
      <c r="CH11" s="1441">
        <v>314</v>
      </c>
      <c r="CI11" s="1441">
        <v>62</v>
      </c>
      <c r="CJ11" s="1441">
        <v>84</v>
      </c>
      <c r="CK11" s="1441">
        <v>45</v>
      </c>
      <c r="CL11" s="1441">
        <v>80</v>
      </c>
      <c r="CM11" s="1441">
        <v>19</v>
      </c>
      <c r="CN11" s="1441">
        <v>44</v>
      </c>
      <c r="CO11" s="1441">
        <v>8</v>
      </c>
      <c r="CP11" s="1441">
        <v>305</v>
      </c>
      <c r="CQ11" s="1441">
        <v>23</v>
      </c>
      <c r="CR11" s="1441">
        <v>11</v>
      </c>
      <c r="CS11" s="1441">
        <v>0</v>
      </c>
      <c r="CT11" s="1441">
        <v>48</v>
      </c>
      <c r="CU11" s="1441">
        <v>0</v>
      </c>
      <c r="CV11" s="1441">
        <v>0</v>
      </c>
      <c r="CW11" s="1441">
        <v>53</v>
      </c>
      <c r="CX11" s="1441">
        <v>0</v>
      </c>
      <c r="CY11" s="1441">
        <v>62</v>
      </c>
      <c r="CZ11" s="1441"/>
      <c r="DA11" s="1449">
        <v>478</v>
      </c>
      <c r="DB11" s="1716">
        <v>0</v>
      </c>
      <c r="DC11" s="1716">
        <v>350</v>
      </c>
      <c r="DD11" s="1716">
        <v>5</v>
      </c>
      <c r="DE11" s="1716">
        <v>16</v>
      </c>
      <c r="DF11" s="1716">
        <v>120</v>
      </c>
      <c r="DG11" s="1716">
        <v>0</v>
      </c>
      <c r="DH11" s="1716">
        <v>0</v>
      </c>
      <c r="DI11" s="1716">
        <v>0</v>
      </c>
      <c r="DJ11" s="1716">
        <v>0</v>
      </c>
      <c r="DK11" s="1716">
        <v>8</v>
      </c>
      <c r="DL11" s="1716">
        <v>185</v>
      </c>
      <c r="DM11" s="1716">
        <v>26</v>
      </c>
      <c r="DN11" s="1716">
        <v>16</v>
      </c>
      <c r="DO11" s="1716">
        <v>0</v>
      </c>
      <c r="DP11" s="1716">
        <v>0</v>
      </c>
      <c r="DQ11" s="1716">
        <v>0</v>
      </c>
      <c r="DR11" s="1716">
        <v>0</v>
      </c>
      <c r="DS11" s="1716">
        <v>0</v>
      </c>
      <c r="DT11" s="1716">
        <v>25</v>
      </c>
      <c r="DU11" s="1716">
        <v>40</v>
      </c>
      <c r="DV11" s="1716">
        <v>43</v>
      </c>
      <c r="DW11" s="1716">
        <v>0</v>
      </c>
      <c r="DX11" s="1716">
        <v>8</v>
      </c>
      <c r="DY11" s="1716">
        <v>41</v>
      </c>
      <c r="DZ11" s="1716">
        <v>18</v>
      </c>
      <c r="EA11" s="1716">
        <v>9</v>
      </c>
      <c r="EB11" s="1716">
        <v>5</v>
      </c>
      <c r="EC11" s="1716">
        <v>0</v>
      </c>
      <c r="ED11" s="1716">
        <v>0</v>
      </c>
      <c r="EE11" s="1716">
        <v>0</v>
      </c>
      <c r="EF11" s="1716">
        <v>0</v>
      </c>
      <c r="EG11" s="1716">
        <v>0</v>
      </c>
      <c r="EH11" s="1756">
        <v>188</v>
      </c>
      <c r="EI11" s="1756">
        <v>0</v>
      </c>
      <c r="EJ11" s="1756">
        <v>0</v>
      </c>
      <c r="EK11" s="1756">
        <v>136</v>
      </c>
      <c r="EL11" s="1756">
        <v>51</v>
      </c>
      <c r="EM11" s="1756">
        <v>0</v>
      </c>
      <c r="EN11" s="1756">
        <v>152</v>
      </c>
      <c r="EO11" s="1756">
        <v>0</v>
      </c>
      <c r="EP11" s="1756"/>
      <c r="EQ11" s="1738">
        <v>6214.4</v>
      </c>
      <c r="ER11" s="1760">
        <v>1920</v>
      </c>
      <c r="ES11" s="1747">
        <v>8134.4</v>
      </c>
      <c r="ET11" s="1748">
        <v>4085</v>
      </c>
      <c r="EU11" s="1309">
        <v>478</v>
      </c>
      <c r="EV11" s="1309">
        <v>1738</v>
      </c>
      <c r="EW11" s="1310">
        <v>1000</v>
      </c>
      <c r="EX11" s="1310">
        <v>0</v>
      </c>
      <c r="EY11" s="1310">
        <v>140</v>
      </c>
      <c r="EZ11" s="1310">
        <v>581</v>
      </c>
      <c r="FA11" s="1310">
        <v>112</v>
      </c>
      <c r="FB11" s="1310">
        <v>0.4</v>
      </c>
      <c r="FC11" s="1310">
        <v>0</v>
      </c>
      <c r="FD11" s="3260">
        <v>103.35</v>
      </c>
      <c r="FE11" s="15"/>
      <c r="FF11" s="15"/>
      <c r="FG11" s="15"/>
      <c r="FP11" s="292"/>
      <c r="FQ11" s="292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292"/>
      <c r="GK11" s="292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</row>
    <row r="12" spans="1:233" ht="20.25" customHeight="1" thickBot="1">
      <c r="A12" s="1233">
        <v>0.33333333333333331</v>
      </c>
      <c r="B12" s="1443">
        <v>70</v>
      </c>
      <c r="C12" s="1440">
        <v>120</v>
      </c>
      <c r="D12" s="1440">
        <v>0</v>
      </c>
      <c r="E12" s="1440">
        <v>0</v>
      </c>
      <c r="F12" s="1441">
        <v>365</v>
      </c>
      <c r="G12" s="1441">
        <v>22</v>
      </c>
      <c r="H12" s="1440">
        <v>20</v>
      </c>
      <c r="I12" s="1440">
        <v>370</v>
      </c>
      <c r="J12" s="1440">
        <v>252</v>
      </c>
      <c r="K12" s="1440">
        <v>0</v>
      </c>
      <c r="L12" s="1440">
        <v>0</v>
      </c>
      <c r="M12" s="1440">
        <v>390</v>
      </c>
      <c r="N12" s="1440">
        <v>200</v>
      </c>
      <c r="O12" s="1440">
        <v>7</v>
      </c>
      <c r="P12" s="1440">
        <v>15</v>
      </c>
      <c r="Q12" s="1440">
        <v>15</v>
      </c>
      <c r="R12" s="1440">
        <v>155</v>
      </c>
      <c r="S12" s="1440">
        <v>0</v>
      </c>
      <c r="T12" s="1440">
        <v>82</v>
      </c>
      <c r="U12" s="1440">
        <v>0</v>
      </c>
      <c r="V12" s="1440">
        <v>7</v>
      </c>
      <c r="W12" s="1441">
        <v>7</v>
      </c>
      <c r="X12" s="1440">
        <v>48</v>
      </c>
      <c r="Y12" s="1440">
        <v>10</v>
      </c>
      <c r="Z12" s="1440">
        <v>8</v>
      </c>
      <c r="AA12" s="1440">
        <v>0</v>
      </c>
      <c r="AB12" s="1440">
        <v>40</v>
      </c>
      <c r="AC12" s="1440">
        <v>18</v>
      </c>
      <c r="AD12" s="1440">
        <v>18</v>
      </c>
      <c r="AE12" s="1440">
        <v>17</v>
      </c>
      <c r="AF12" s="1440">
        <v>22</v>
      </c>
      <c r="AG12" s="1440">
        <v>0</v>
      </c>
      <c r="AH12" s="1440">
        <v>31</v>
      </c>
      <c r="AI12" s="1440">
        <v>25</v>
      </c>
      <c r="AJ12" s="1440">
        <v>8</v>
      </c>
      <c r="AK12" s="1440">
        <v>43</v>
      </c>
      <c r="AL12" s="1440">
        <v>0</v>
      </c>
      <c r="AM12" s="1440">
        <v>60</v>
      </c>
      <c r="AN12" s="1440">
        <v>80</v>
      </c>
      <c r="AO12" s="1440">
        <v>0</v>
      </c>
      <c r="AP12" s="1440">
        <v>0</v>
      </c>
      <c r="AQ12" s="1440">
        <v>16</v>
      </c>
      <c r="AR12" s="1440">
        <v>0</v>
      </c>
      <c r="AS12" s="1440">
        <v>146</v>
      </c>
      <c r="AT12" s="1440">
        <v>0</v>
      </c>
      <c r="AU12" s="1440">
        <v>50</v>
      </c>
      <c r="AV12" s="1440">
        <v>0</v>
      </c>
      <c r="AW12" s="1440">
        <v>50</v>
      </c>
      <c r="AX12" s="1440">
        <v>0</v>
      </c>
      <c r="AY12" s="1440">
        <v>16</v>
      </c>
      <c r="AZ12" s="1440">
        <v>90</v>
      </c>
      <c r="BA12" s="1440">
        <v>79</v>
      </c>
      <c r="BB12" s="1440">
        <v>44</v>
      </c>
      <c r="BC12" s="1440">
        <v>19</v>
      </c>
      <c r="BD12" s="1440">
        <v>6</v>
      </c>
      <c r="BE12" s="1440">
        <v>100</v>
      </c>
      <c r="BF12" s="1440">
        <v>100</v>
      </c>
      <c r="BG12" s="1440">
        <v>0</v>
      </c>
      <c r="BH12" s="1440">
        <v>300</v>
      </c>
      <c r="BI12" s="1440">
        <v>280</v>
      </c>
      <c r="BJ12" s="1440">
        <v>223</v>
      </c>
      <c r="BK12" s="1440">
        <v>78</v>
      </c>
      <c r="BL12" s="1440">
        <v>100</v>
      </c>
      <c r="BM12" s="1440">
        <v>20</v>
      </c>
      <c r="BN12" s="1440">
        <v>0</v>
      </c>
      <c r="BO12" s="1440">
        <v>5</v>
      </c>
      <c r="BP12" s="1441">
        <v>45</v>
      </c>
      <c r="BQ12" s="1441">
        <v>85</v>
      </c>
      <c r="BR12" s="1441">
        <v>0</v>
      </c>
      <c r="BS12" s="1440">
        <v>0</v>
      </c>
      <c r="BT12" s="1441">
        <v>22</v>
      </c>
      <c r="BU12" s="1441">
        <v>11</v>
      </c>
      <c r="BV12" s="1441">
        <v>33</v>
      </c>
      <c r="BW12" s="1441">
        <v>0</v>
      </c>
      <c r="BX12" s="1430">
        <v>112</v>
      </c>
      <c r="BY12" s="1441">
        <v>62</v>
      </c>
      <c r="BZ12" s="1441">
        <v>8</v>
      </c>
      <c r="CA12" s="1441">
        <v>20</v>
      </c>
      <c r="CB12" s="1441">
        <v>0.4</v>
      </c>
      <c r="CC12" s="1441">
        <v>70</v>
      </c>
      <c r="CD12" s="1441">
        <v>60</v>
      </c>
      <c r="CE12" s="1441">
        <v>50</v>
      </c>
      <c r="CF12" s="1441">
        <v>50</v>
      </c>
      <c r="CG12" s="1441">
        <v>130</v>
      </c>
      <c r="CH12" s="1441">
        <v>312</v>
      </c>
      <c r="CI12" s="1441">
        <v>62</v>
      </c>
      <c r="CJ12" s="1441">
        <v>84</v>
      </c>
      <c r="CK12" s="1441">
        <v>45</v>
      </c>
      <c r="CL12" s="1441">
        <v>80</v>
      </c>
      <c r="CM12" s="1441">
        <v>19</v>
      </c>
      <c r="CN12" s="1441">
        <v>43</v>
      </c>
      <c r="CO12" s="1441">
        <v>8</v>
      </c>
      <c r="CP12" s="1441">
        <v>310</v>
      </c>
      <c r="CQ12" s="1441">
        <v>21</v>
      </c>
      <c r="CR12" s="1441">
        <v>11</v>
      </c>
      <c r="CS12" s="1441">
        <v>0</v>
      </c>
      <c r="CT12" s="1441">
        <v>48</v>
      </c>
      <c r="CU12" s="1441">
        <v>0</v>
      </c>
      <c r="CV12" s="1441">
        <v>0</v>
      </c>
      <c r="CW12" s="1441">
        <v>53</v>
      </c>
      <c r="CX12" s="1441">
        <v>0</v>
      </c>
      <c r="CY12" s="1441">
        <v>79</v>
      </c>
      <c r="CZ12" s="1441"/>
      <c r="DA12" s="1449">
        <v>477</v>
      </c>
      <c r="DB12" s="1716">
        <v>0</v>
      </c>
      <c r="DC12" s="1716">
        <v>380</v>
      </c>
      <c r="DD12" s="1716">
        <v>5</v>
      </c>
      <c r="DE12" s="1716">
        <v>16</v>
      </c>
      <c r="DF12" s="1716">
        <v>120</v>
      </c>
      <c r="DG12" s="1716">
        <v>0</v>
      </c>
      <c r="DH12" s="1716">
        <v>0</v>
      </c>
      <c r="DI12" s="1716">
        <v>0</v>
      </c>
      <c r="DJ12" s="1716">
        <v>0</v>
      </c>
      <c r="DK12" s="1716">
        <v>8</v>
      </c>
      <c r="DL12" s="1716">
        <v>185</v>
      </c>
      <c r="DM12" s="1716">
        <v>23</v>
      </c>
      <c r="DN12" s="1716">
        <v>16</v>
      </c>
      <c r="DO12" s="1716">
        <v>0</v>
      </c>
      <c r="DP12" s="1716">
        <v>0</v>
      </c>
      <c r="DQ12" s="1716">
        <v>0</v>
      </c>
      <c r="DR12" s="1716">
        <v>0</v>
      </c>
      <c r="DS12" s="1716">
        <v>0</v>
      </c>
      <c r="DT12" s="1716">
        <v>25</v>
      </c>
      <c r="DU12" s="1716">
        <v>40</v>
      </c>
      <c r="DV12" s="1716">
        <v>43</v>
      </c>
      <c r="DW12" s="1716">
        <v>0</v>
      </c>
      <c r="DX12" s="1716">
        <v>8</v>
      </c>
      <c r="DY12" s="1716">
        <v>41</v>
      </c>
      <c r="DZ12" s="1716">
        <v>18</v>
      </c>
      <c r="EA12" s="1716">
        <v>9</v>
      </c>
      <c r="EB12" s="1716">
        <v>5</v>
      </c>
      <c r="EC12" s="1716">
        <v>0</v>
      </c>
      <c r="ED12" s="1716">
        <v>0</v>
      </c>
      <c r="EE12" s="1716">
        <v>0</v>
      </c>
      <c r="EF12" s="1716">
        <v>0</v>
      </c>
      <c r="EG12" s="1716">
        <v>0</v>
      </c>
      <c r="EH12" s="1756">
        <v>190</v>
      </c>
      <c r="EI12" s="1756">
        <v>0</v>
      </c>
      <c r="EJ12" s="1756">
        <v>0</v>
      </c>
      <c r="EK12" s="1756">
        <v>137</v>
      </c>
      <c r="EL12" s="1756">
        <v>51</v>
      </c>
      <c r="EM12" s="1756">
        <v>0</v>
      </c>
      <c r="EN12" s="1756">
        <v>152</v>
      </c>
      <c r="EO12" s="1756">
        <v>0</v>
      </c>
      <c r="EP12" s="1756"/>
      <c r="EQ12" s="1738">
        <v>6180.4</v>
      </c>
      <c r="ER12" s="1760">
        <v>1949</v>
      </c>
      <c r="ES12" s="1747">
        <v>8129.4</v>
      </c>
      <c r="ET12" s="1748">
        <v>4085</v>
      </c>
      <c r="EU12" s="1309">
        <v>477</v>
      </c>
      <c r="EV12" s="1309">
        <v>1724</v>
      </c>
      <c r="EW12" s="1310">
        <v>1008</v>
      </c>
      <c r="EX12" s="1310">
        <v>0</v>
      </c>
      <c r="EY12" s="1310">
        <v>140</v>
      </c>
      <c r="EZ12" s="1310">
        <v>583</v>
      </c>
      <c r="FA12" s="1310">
        <v>112</v>
      </c>
      <c r="FB12" s="1310">
        <v>0.4</v>
      </c>
      <c r="FC12" s="1310">
        <v>0</v>
      </c>
      <c r="FD12" s="3260">
        <v>103.35</v>
      </c>
      <c r="FE12" s="15"/>
      <c r="FF12" s="15"/>
      <c r="FG12" s="15"/>
      <c r="FP12" s="297"/>
      <c r="FQ12" s="297"/>
      <c r="GJ12" s="297"/>
      <c r="GK12" s="297"/>
    </row>
    <row r="13" spans="1:233" ht="19.5" customHeight="1" thickBot="1">
      <c r="A13" s="1233">
        <v>0.375</v>
      </c>
      <c r="B13" s="1443">
        <v>70</v>
      </c>
      <c r="C13" s="1440">
        <v>120</v>
      </c>
      <c r="D13" s="1440">
        <v>0</v>
      </c>
      <c r="E13" s="1440">
        <v>0</v>
      </c>
      <c r="F13" s="1441">
        <v>365</v>
      </c>
      <c r="G13" s="1441">
        <v>22</v>
      </c>
      <c r="H13" s="1440">
        <v>20</v>
      </c>
      <c r="I13" s="1440">
        <v>382</v>
      </c>
      <c r="J13" s="1440">
        <v>232</v>
      </c>
      <c r="K13" s="1440">
        <v>0</v>
      </c>
      <c r="L13" s="1440">
        <v>0</v>
      </c>
      <c r="M13" s="1440">
        <v>390</v>
      </c>
      <c r="N13" s="1440">
        <v>240</v>
      </c>
      <c r="O13" s="1440">
        <v>7</v>
      </c>
      <c r="P13" s="1440">
        <v>15</v>
      </c>
      <c r="Q13" s="1440">
        <v>24</v>
      </c>
      <c r="R13" s="1440">
        <v>155</v>
      </c>
      <c r="S13" s="1440">
        <v>0</v>
      </c>
      <c r="T13" s="1440">
        <v>82</v>
      </c>
      <c r="U13" s="1440">
        <v>0</v>
      </c>
      <c r="V13" s="1440">
        <v>7</v>
      </c>
      <c r="W13" s="1441">
        <v>16</v>
      </c>
      <c r="X13" s="1440">
        <v>98</v>
      </c>
      <c r="Y13" s="1440">
        <v>40</v>
      </c>
      <c r="Z13" s="1440">
        <v>8</v>
      </c>
      <c r="AA13" s="1440">
        <v>0</v>
      </c>
      <c r="AB13" s="1440">
        <v>40</v>
      </c>
      <c r="AC13" s="1440">
        <v>18</v>
      </c>
      <c r="AD13" s="1440">
        <v>54</v>
      </c>
      <c r="AE13" s="1440">
        <v>55</v>
      </c>
      <c r="AF13" s="1440">
        <v>22</v>
      </c>
      <c r="AG13" s="1440">
        <v>25</v>
      </c>
      <c r="AH13" s="1440">
        <v>31</v>
      </c>
      <c r="AI13" s="1440">
        <v>25</v>
      </c>
      <c r="AJ13" s="1440">
        <v>8</v>
      </c>
      <c r="AK13" s="1440">
        <v>42</v>
      </c>
      <c r="AL13" s="1440">
        <v>0</v>
      </c>
      <c r="AM13" s="1440">
        <v>60</v>
      </c>
      <c r="AN13" s="1440">
        <v>80</v>
      </c>
      <c r="AO13" s="1440">
        <v>0</v>
      </c>
      <c r="AP13" s="1440">
        <v>0</v>
      </c>
      <c r="AQ13" s="1440">
        <v>8</v>
      </c>
      <c r="AR13" s="1440">
        <v>0</v>
      </c>
      <c r="AS13" s="1440">
        <v>149</v>
      </c>
      <c r="AT13" s="1440">
        <v>0</v>
      </c>
      <c r="AU13" s="1440">
        <v>70</v>
      </c>
      <c r="AV13" s="1440">
        <v>0</v>
      </c>
      <c r="AW13" s="1440">
        <v>50</v>
      </c>
      <c r="AX13" s="1440">
        <v>0</v>
      </c>
      <c r="AY13" s="1440">
        <v>16</v>
      </c>
      <c r="AZ13" s="1440">
        <v>90</v>
      </c>
      <c r="BA13" s="1440">
        <v>84</v>
      </c>
      <c r="BB13" s="1440">
        <v>44</v>
      </c>
      <c r="BC13" s="1440">
        <v>19</v>
      </c>
      <c r="BD13" s="1440">
        <v>7</v>
      </c>
      <c r="BE13" s="1440">
        <v>100</v>
      </c>
      <c r="BF13" s="1440">
        <v>100</v>
      </c>
      <c r="BG13" s="1440">
        <v>0</v>
      </c>
      <c r="BH13" s="1440">
        <v>300</v>
      </c>
      <c r="BI13" s="1440">
        <v>283</v>
      </c>
      <c r="BJ13" s="1440">
        <v>213</v>
      </c>
      <c r="BK13" s="1440">
        <v>78</v>
      </c>
      <c r="BL13" s="1440">
        <v>100</v>
      </c>
      <c r="BM13" s="1440">
        <v>20</v>
      </c>
      <c r="BN13" s="1440">
        <v>0</v>
      </c>
      <c r="BO13" s="1440">
        <v>5</v>
      </c>
      <c r="BP13" s="1441">
        <v>45</v>
      </c>
      <c r="BQ13" s="1441">
        <v>85</v>
      </c>
      <c r="BR13" s="1441">
        <v>0</v>
      </c>
      <c r="BS13" s="1440">
        <v>0</v>
      </c>
      <c r="BT13" s="1441">
        <v>22</v>
      </c>
      <c r="BU13" s="1441">
        <v>11</v>
      </c>
      <c r="BV13" s="1441">
        <v>33</v>
      </c>
      <c r="BW13" s="1441">
        <v>22</v>
      </c>
      <c r="BX13" s="1430">
        <v>114</v>
      </c>
      <c r="BY13" s="1441">
        <v>44</v>
      </c>
      <c r="BZ13" s="1441">
        <v>24</v>
      </c>
      <c r="CA13" s="1441">
        <v>20</v>
      </c>
      <c r="CB13" s="1441">
        <v>0.6</v>
      </c>
      <c r="CC13" s="1441">
        <v>66</v>
      </c>
      <c r="CD13" s="1441">
        <v>60</v>
      </c>
      <c r="CE13" s="1441">
        <v>50</v>
      </c>
      <c r="CF13" s="1441">
        <v>50</v>
      </c>
      <c r="CG13" s="1441">
        <v>163</v>
      </c>
      <c r="CH13" s="1441">
        <v>308</v>
      </c>
      <c r="CI13" s="1441">
        <v>62</v>
      </c>
      <c r="CJ13" s="1441">
        <v>86</v>
      </c>
      <c r="CK13" s="1441">
        <v>45</v>
      </c>
      <c r="CL13" s="1441">
        <v>98</v>
      </c>
      <c r="CM13" s="1441">
        <v>19</v>
      </c>
      <c r="CN13" s="1441">
        <v>45</v>
      </c>
      <c r="CO13" s="1441">
        <v>8</v>
      </c>
      <c r="CP13" s="1441">
        <v>310</v>
      </c>
      <c r="CQ13" s="1441">
        <v>22</v>
      </c>
      <c r="CR13" s="1441">
        <v>11</v>
      </c>
      <c r="CS13" s="1441">
        <v>0</v>
      </c>
      <c r="CT13" s="1441">
        <v>86</v>
      </c>
      <c r="CU13" s="1441">
        <v>0</v>
      </c>
      <c r="CV13" s="1441">
        <v>0</v>
      </c>
      <c r="CW13" s="1441">
        <v>53</v>
      </c>
      <c r="CX13" s="1441">
        <v>0</v>
      </c>
      <c r="CY13" s="1441">
        <v>80</v>
      </c>
      <c r="CZ13" s="1441"/>
      <c r="DA13" s="1449">
        <v>478</v>
      </c>
      <c r="DB13" s="1716">
        <v>0</v>
      </c>
      <c r="DC13" s="1716">
        <v>410</v>
      </c>
      <c r="DD13" s="1716">
        <v>28</v>
      </c>
      <c r="DE13" s="1716">
        <v>26</v>
      </c>
      <c r="DF13" s="1716">
        <v>120</v>
      </c>
      <c r="DG13" s="1716">
        <v>0</v>
      </c>
      <c r="DH13" s="1716">
        <v>0</v>
      </c>
      <c r="DI13" s="1716">
        <v>0</v>
      </c>
      <c r="DJ13" s="1716">
        <v>0</v>
      </c>
      <c r="DK13" s="1716">
        <v>16</v>
      </c>
      <c r="DL13" s="1716">
        <v>177</v>
      </c>
      <c r="DM13" s="1716">
        <v>13</v>
      </c>
      <c r="DN13" s="1716">
        <v>50</v>
      </c>
      <c r="DO13" s="1716">
        <v>0</v>
      </c>
      <c r="DP13" s="1716">
        <v>0</v>
      </c>
      <c r="DQ13" s="1716">
        <v>0</v>
      </c>
      <c r="DR13" s="1716">
        <v>0</v>
      </c>
      <c r="DS13" s="1716">
        <v>0</v>
      </c>
      <c r="DT13" s="1716">
        <v>25</v>
      </c>
      <c r="DU13" s="1716">
        <v>40</v>
      </c>
      <c r="DV13" s="1716">
        <v>43</v>
      </c>
      <c r="DW13" s="1716">
        <v>0</v>
      </c>
      <c r="DX13" s="1716">
        <v>16</v>
      </c>
      <c r="DY13" s="1716">
        <v>41</v>
      </c>
      <c r="DZ13" s="1716">
        <v>18</v>
      </c>
      <c r="EA13" s="1716">
        <v>9</v>
      </c>
      <c r="EB13" s="1716">
        <v>5</v>
      </c>
      <c r="EC13" s="1716">
        <v>0</v>
      </c>
      <c r="ED13" s="1716">
        <v>0</v>
      </c>
      <c r="EE13" s="1716">
        <v>0</v>
      </c>
      <c r="EF13" s="1716">
        <v>0</v>
      </c>
      <c r="EG13" s="1716">
        <v>0</v>
      </c>
      <c r="EH13" s="1756">
        <v>195</v>
      </c>
      <c r="EI13" s="1756">
        <v>0</v>
      </c>
      <c r="EJ13" s="1756">
        <v>0</v>
      </c>
      <c r="EK13" s="1756">
        <v>142</v>
      </c>
      <c r="EL13" s="1756">
        <v>96</v>
      </c>
      <c r="EM13" s="1756">
        <v>0</v>
      </c>
      <c r="EN13" s="1756">
        <v>155</v>
      </c>
      <c r="EO13" s="1756">
        <v>0</v>
      </c>
      <c r="EP13" s="1756"/>
      <c r="EQ13" s="1738">
        <v>6531.6</v>
      </c>
      <c r="ER13" s="1760">
        <v>2103</v>
      </c>
      <c r="ES13" s="1747">
        <v>8634.6</v>
      </c>
      <c r="ET13" s="1748">
        <v>4160</v>
      </c>
      <c r="EU13" s="1309">
        <v>478</v>
      </c>
      <c r="EV13" s="1309">
        <v>1777</v>
      </c>
      <c r="EW13" s="1310">
        <v>1304</v>
      </c>
      <c r="EX13" s="1310">
        <v>0</v>
      </c>
      <c r="EY13" s="1310">
        <v>140</v>
      </c>
      <c r="EZ13" s="1310">
        <v>661</v>
      </c>
      <c r="FA13" s="1310">
        <v>114</v>
      </c>
      <c r="FB13" s="1310">
        <v>0.6</v>
      </c>
      <c r="FC13" s="1310">
        <v>0</v>
      </c>
      <c r="FD13" s="3260">
        <v>103.35</v>
      </c>
      <c r="FE13" s="15"/>
      <c r="FF13" s="15"/>
      <c r="FG13" s="15"/>
      <c r="GJ13" s="297"/>
      <c r="GK13" s="297"/>
    </row>
    <row r="14" spans="1:233" ht="22.5" customHeight="1" thickBot="1">
      <c r="A14" s="1233">
        <v>0.41666666666666669</v>
      </c>
      <c r="B14" s="1443">
        <v>70</v>
      </c>
      <c r="C14" s="1440">
        <v>120</v>
      </c>
      <c r="D14" s="1440">
        <v>0</v>
      </c>
      <c r="E14" s="1440">
        <v>0</v>
      </c>
      <c r="F14" s="1441">
        <v>365</v>
      </c>
      <c r="G14" s="1441">
        <v>22</v>
      </c>
      <c r="H14" s="1440">
        <v>20</v>
      </c>
      <c r="I14" s="1440">
        <v>385</v>
      </c>
      <c r="J14" s="1440">
        <v>242</v>
      </c>
      <c r="K14" s="1440">
        <v>0</v>
      </c>
      <c r="L14" s="1440">
        <v>0</v>
      </c>
      <c r="M14" s="1440">
        <v>360</v>
      </c>
      <c r="N14" s="1440">
        <v>200</v>
      </c>
      <c r="O14" s="1440">
        <v>40</v>
      </c>
      <c r="P14" s="1440">
        <v>45</v>
      </c>
      <c r="Q14" s="1440">
        <v>42</v>
      </c>
      <c r="R14" s="1440">
        <v>120</v>
      </c>
      <c r="S14" s="1440">
        <v>0</v>
      </c>
      <c r="T14" s="1440">
        <v>0</v>
      </c>
      <c r="U14" s="1440">
        <v>0</v>
      </c>
      <c r="V14" s="1440">
        <v>30</v>
      </c>
      <c r="W14" s="1441">
        <v>40</v>
      </c>
      <c r="X14" s="1440">
        <v>98</v>
      </c>
      <c r="Y14" s="1440">
        <v>40</v>
      </c>
      <c r="Z14" s="1440">
        <v>8</v>
      </c>
      <c r="AA14" s="1440">
        <v>0</v>
      </c>
      <c r="AB14" s="1440">
        <v>40</v>
      </c>
      <c r="AC14" s="1440">
        <v>36</v>
      </c>
      <c r="AD14" s="1440">
        <v>55</v>
      </c>
      <c r="AE14" s="1440">
        <v>55</v>
      </c>
      <c r="AF14" s="1440">
        <v>22</v>
      </c>
      <c r="AG14" s="1440">
        <v>25</v>
      </c>
      <c r="AH14" s="1440">
        <v>31</v>
      </c>
      <c r="AI14" s="1440">
        <v>25</v>
      </c>
      <c r="AJ14" s="1440">
        <v>8</v>
      </c>
      <c r="AK14" s="1440">
        <v>42</v>
      </c>
      <c r="AL14" s="1440">
        <v>0</v>
      </c>
      <c r="AM14" s="1440">
        <v>60</v>
      </c>
      <c r="AN14" s="1440">
        <v>80</v>
      </c>
      <c r="AO14" s="1440">
        <v>0</v>
      </c>
      <c r="AP14" s="1440">
        <v>0</v>
      </c>
      <c r="AQ14" s="1440">
        <v>8</v>
      </c>
      <c r="AR14" s="1440">
        <v>0</v>
      </c>
      <c r="AS14" s="1440">
        <v>147</v>
      </c>
      <c r="AT14" s="1440">
        <v>0</v>
      </c>
      <c r="AU14" s="1440">
        <v>70</v>
      </c>
      <c r="AV14" s="1440">
        <v>0</v>
      </c>
      <c r="AW14" s="1440">
        <v>50</v>
      </c>
      <c r="AX14" s="1440">
        <v>0</v>
      </c>
      <c r="AY14" s="1440">
        <v>16</v>
      </c>
      <c r="AZ14" s="1440">
        <v>90</v>
      </c>
      <c r="BA14" s="1440">
        <v>80</v>
      </c>
      <c r="BB14" s="1440">
        <v>44</v>
      </c>
      <c r="BC14" s="1440">
        <v>19</v>
      </c>
      <c r="BD14" s="1440">
        <v>2</v>
      </c>
      <c r="BE14" s="1440">
        <v>100</v>
      </c>
      <c r="BF14" s="1440">
        <v>100</v>
      </c>
      <c r="BG14" s="1440">
        <v>0</v>
      </c>
      <c r="BH14" s="1440">
        <v>300</v>
      </c>
      <c r="BI14" s="1440">
        <v>272</v>
      </c>
      <c r="BJ14" s="1440">
        <v>220</v>
      </c>
      <c r="BK14" s="1440">
        <v>78</v>
      </c>
      <c r="BL14" s="1440">
        <v>100</v>
      </c>
      <c r="BM14" s="1440">
        <v>20</v>
      </c>
      <c r="BN14" s="1440">
        <v>0</v>
      </c>
      <c r="BO14" s="1440">
        <v>5</v>
      </c>
      <c r="BP14" s="1441">
        <v>45</v>
      </c>
      <c r="BQ14" s="1441">
        <v>85</v>
      </c>
      <c r="BR14" s="1441">
        <v>0</v>
      </c>
      <c r="BS14" s="1440">
        <v>7</v>
      </c>
      <c r="BT14" s="1441">
        <v>22</v>
      </c>
      <c r="BU14" s="1441">
        <v>11</v>
      </c>
      <c r="BV14" s="1441">
        <v>33</v>
      </c>
      <c r="BW14" s="1441">
        <v>22</v>
      </c>
      <c r="BX14" s="1430">
        <v>110</v>
      </c>
      <c r="BY14" s="1441">
        <v>42</v>
      </c>
      <c r="BZ14" s="1441">
        <v>32</v>
      </c>
      <c r="CA14" s="1441">
        <v>20</v>
      </c>
      <c r="CB14" s="1441">
        <v>1.2</v>
      </c>
      <c r="CC14" s="1441">
        <v>66</v>
      </c>
      <c r="CD14" s="1441">
        <v>60</v>
      </c>
      <c r="CE14" s="1441">
        <v>50</v>
      </c>
      <c r="CF14" s="1441">
        <v>50</v>
      </c>
      <c r="CG14" s="1441">
        <v>163</v>
      </c>
      <c r="CH14" s="1441">
        <v>302</v>
      </c>
      <c r="CI14" s="1441">
        <v>62</v>
      </c>
      <c r="CJ14" s="1441">
        <v>86</v>
      </c>
      <c r="CK14" s="1441">
        <v>45</v>
      </c>
      <c r="CL14" s="1441">
        <v>87</v>
      </c>
      <c r="CM14" s="1441">
        <v>19</v>
      </c>
      <c r="CN14" s="1441">
        <v>45</v>
      </c>
      <c r="CO14" s="1441">
        <v>8</v>
      </c>
      <c r="CP14" s="1441">
        <v>300</v>
      </c>
      <c r="CQ14" s="1441">
        <v>15</v>
      </c>
      <c r="CR14" s="1441">
        <v>0</v>
      </c>
      <c r="CS14" s="1441">
        <v>0</v>
      </c>
      <c r="CT14" s="1441">
        <v>178</v>
      </c>
      <c r="CU14" s="1441">
        <v>0</v>
      </c>
      <c r="CV14" s="1441">
        <v>0</v>
      </c>
      <c r="CW14" s="1441">
        <v>62</v>
      </c>
      <c r="CX14" s="1441">
        <v>0</v>
      </c>
      <c r="CY14" s="1441">
        <v>80</v>
      </c>
      <c r="CZ14" s="1441"/>
      <c r="DA14" s="1449">
        <v>478</v>
      </c>
      <c r="DB14" s="1716">
        <v>0</v>
      </c>
      <c r="DC14" s="1716">
        <v>380</v>
      </c>
      <c r="DD14" s="1716">
        <v>33</v>
      </c>
      <c r="DE14" s="1716">
        <v>66</v>
      </c>
      <c r="DF14" s="1716">
        <v>120</v>
      </c>
      <c r="DG14" s="1716">
        <v>0</v>
      </c>
      <c r="DH14" s="1716">
        <v>0</v>
      </c>
      <c r="DI14" s="1716">
        <v>0</v>
      </c>
      <c r="DJ14" s="1716">
        <v>0</v>
      </c>
      <c r="DK14" s="1716">
        <v>40</v>
      </c>
      <c r="DL14" s="1716">
        <v>183</v>
      </c>
      <c r="DM14" s="1716">
        <v>10</v>
      </c>
      <c r="DN14" s="1716">
        <v>64</v>
      </c>
      <c r="DO14" s="1716">
        <v>0</v>
      </c>
      <c r="DP14" s="1716">
        <v>0</v>
      </c>
      <c r="DQ14" s="1716">
        <v>0</v>
      </c>
      <c r="DR14" s="1716">
        <v>0</v>
      </c>
      <c r="DS14" s="1716">
        <v>0</v>
      </c>
      <c r="DT14" s="1716">
        <v>25</v>
      </c>
      <c r="DU14" s="1716">
        <v>40</v>
      </c>
      <c r="DV14" s="1716">
        <v>43</v>
      </c>
      <c r="DW14" s="1716">
        <v>0</v>
      </c>
      <c r="DX14" s="1716">
        <v>16</v>
      </c>
      <c r="DY14" s="1716">
        <v>33</v>
      </c>
      <c r="DZ14" s="1716">
        <v>18</v>
      </c>
      <c r="EA14" s="1716">
        <v>6</v>
      </c>
      <c r="EB14" s="1716">
        <v>5</v>
      </c>
      <c r="EC14" s="1716">
        <v>0</v>
      </c>
      <c r="ED14" s="1716">
        <v>0</v>
      </c>
      <c r="EE14" s="1716">
        <v>0</v>
      </c>
      <c r="EF14" s="1716">
        <v>0</v>
      </c>
      <c r="EG14" s="1716">
        <v>0</v>
      </c>
      <c r="EH14" s="1756">
        <v>185</v>
      </c>
      <c r="EI14" s="1756">
        <v>0</v>
      </c>
      <c r="EJ14" s="1756">
        <v>0</v>
      </c>
      <c r="EK14" s="1756">
        <v>130</v>
      </c>
      <c r="EL14" s="1756">
        <v>95</v>
      </c>
      <c r="EM14" s="1756">
        <v>0</v>
      </c>
      <c r="EN14" s="1756">
        <v>153</v>
      </c>
      <c r="EO14" s="1756">
        <v>0</v>
      </c>
      <c r="EP14" s="1756"/>
      <c r="EQ14" s="1738">
        <v>6555.2</v>
      </c>
      <c r="ER14" s="1760">
        <v>2123</v>
      </c>
      <c r="ES14" s="1747">
        <v>8678.2000000000007</v>
      </c>
      <c r="ET14" s="1748">
        <v>3969</v>
      </c>
      <c r="EU14" s="1309">
        <v>478</v>
      </c>
      <c r="EV14" s="1309">
        <v>1735</v>
      </c>
      <c r="EW14" s="1310">
        <v>1606</v>
      </c>
      <c r="EX14" s="1310">
        <v>0</v>
      </c>
      <c r="EY14" s="1310">
        <v>140</v>
      </c>
      <c r="EZ14" s="1310">
        <v>639</v>
      </c>
      <c r="FA14" s="1310">
        <v>110</v>
      </c>
      <c r="FB14" s="1310">
        <v>1.2</v>
      </c>
      <c r="FC14" s="1310">
        <v>0</v>
      </c>
      <c r="FD14" s="3260">
        <v>103.35</v>
      </c>
      <c r="FE14" s="370"/>
      <c r="FF14" s="15"/>
      <c r="FG14" s="15"/>
      <c r="FI14" s="366"/>
      <c r="FJ14" s="367"/>
      <c r="FK14" s="367"/>
      <c r="FL14" s="367"/>
      <c r="FM14" s="367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</row>
    <row r="15" spans="1:233" ht="22.5" customHeight="1" thickBot="1">
      <c r="A15" s="1233">
        <v>0.45833333333333331</v>
      </c>
      <c r="B15" s="1443">
        <v>0</v>
      </c>
      <c r="C15" s="1440">
        <v>120</v>
      </c>
      <c r="D15" s="1440">
        <v>0</v>
      </c>
      <c r="E15" s="1440">
        <v>0</v>
      </c>
      <c r="F15" s="1441">
        <v>365</v>
      </c>
      <c r="G15" s="1441">
        <v>22</v>
      </c>
      <c r="H15" s="1440">
        <v>20</v>
      </c>
      <c r="I15" s="1440">
        <v>370</v>
      </c>
      <c r="J15" s="1440">
        <v>250</v>
      </c>
      <c r="K15" s="1440">
        <v>0</v>
      </c>
      <c r="L15" s="1440">
        <v>0</v>
      </c>
      <c r="M15" s="1440">
        <v>380</v>
      </c>
      <c r="N15" s="1440">
        <v>200</v>
      </c>
      <c r="O15" s="1440">
        <v>40</v>
      </c>
      <c r="P15" s="1440">
        <v>80</v>
      </c>
      <c r="Q15" s="1440">
        <v>55</v>
      </c>
      <c r="R15" s="1440">
        <v>155</v>
      </c>
      <c r="S15" s="1440">
        <v>0</v>
      </c>
      <c r="T15" s="1440">
        <v>0</v>
      </c>
      <c r="U15" s="1440">
        <v>0</v>
      </c>
      <c r="V15" s="1440">
        <v>40</v>
      </c>
      <c r="W15" s="1441">
        <v>40</v>
      </c>
      <c r="X15" s="1440">
        <v>82</v>
      </c>
      <c r="Y15" s="1440">
        <v>40</v>
      </c>
      <c r="Z15" s="1440">
        <v>8</v>
      </c>
      <c r="AA15" s="1440">
        <v>0</v>
      </c>
      <c r="AB15" s="1440">
        <v>40</v>
      </c>
      <c r="AC15" s="1440">
        <v>36</v>
      </c>
      <c r="AD15" s="1440">
        <v>56</v>
      </c>
      <c r="AE15" s="1440">
        <v>55</v>
      </c>
      <c r="AF15" s="1440">
        <v>22</v>
      </c>
      <c r="AG15" s="1440">
        <v>25</v>
      </c>
      <c r="AH15" s="1440">
        <v>31</v>
      </c>
      <c r="AI15" s="1440">
        <v>25</v>
      </c>
      <c r="AJ15" s="1440">
        <v>8</v>
      </c>
      <c r="AK15" s="1440">
        <v>47</v>
      </c>
      <c r="AL15" s="1440">
        <v>0</v>
      </c>
      <c r="AM15" s="1440">
        <v>60</v>
      </c>
      <c r="AN15" s="1440">
        <v>80</v>
      </c>
      <c r="AO15" s="1440">
        <v>0</v>
      </c>
      <c r="AP15" s="1440">
        <v>0</v>
      </c>
      <c r="AQ15" s="1440">
        <v>16</v>
      </c>
      <c r="AR15" s="1440">
        <v>0</v>
      </c>
      <c r="AS15" s="1440">
        <v>152</v>
      </c>
      <c r="AT15" s="1440">
        <v>0</v>
      </c>
      <c r="AU15" s="1440">
        <v>90</v>
      </c>
      <c r="AV15" s="1440">
        <v>0</v>
      </c>
      <c r="AW15" s="1440">
        <v>50</v>
      </c>
      <c r="AX15" s="1440">
        <v>0</v>
      </c>
      <c r="AY15" s="1440">
        <v>16</v>
      </c>
      <c r="AZ15" s="1440">
        <v>80</v>
      </c>
      <c r="BA15" s="1440">
        <v>91</v>
      </c>
      <c r="BB15" s="1440">
        <v>44</v>
      </c>
      <c r="BC15" s="1440">
        <v>19</v>
      </c>
      <c r="BD15" s="1440">
        <v>2</v>
      </c>
      <c r="BE15" s="1440">
        <v>100</v>
      </c>
      <c r="BF15" s="1440">
        <v>100</v>
      </c>
      <c r="BG15" s="1440">
        <v>0</v>
      </c>
      <c r="BH15" s="1440">
        <v>300</v>
      </c>
      <c r="BI15" s="1440">
        <v>272</v>
      </c>
      <c r="BJ15" s="1440">
        <v>207</v>
      </c>
      <c r="BK15" s="1440">
        <v>78</v>
      </c>
      <c r="BL15" s="1440">
        <v>100</v>
      </c>
      <c r="BM15" s="1440">
        <v>20</v>
      </c>
      <c r="BN15" s="1440">
        <v>0</v>
      </c>
      <c r="BO15" s="1440">
        <v>5</v>
      </c>
      <c r="BP15" s="1441">
        <v>45</v>
      </c>
      <c r="BQ15" s="1441">
        <v>85</v>
      </c>
      <c r="BR15" s="1441">
        <v>0</v>
      </c>
      <c r="BS15" s="1440">
        <v>8</v>
      </c>
      <c r="BT15" s="1441">
        <v>22</v>
      </c>
      <c r="BU15" s="1441">
        <v>11</v>
      </c>
      <c r="BV15" s="1441">
        <v>33</v>
      </c>
      <c r="BW15" s="1441">
        <v>22</v>
      </c>
      <c r="BX15" s="1430">
        <v>124</v>
      </c>
      <c r="BY15" s="1441">
        <v>42</v>
      </c>
      <c r="BZ15" s="1441">
        <v>32</v>
      </c>
      <c r="CA15" s="1441">
        <v>20</v>
      </c>
      <c r="CB15" s="1441">
        <v>0.9</v>
      </c>
      <c r="CC15" s="1441">
        <v>66</v>
      </c>
      <c r="CD15" s="1441">
        <v>60</v>
      </c>
      <c r="CE15" s="1441">
        <v>49</v>
      </c>
      <c r="CF15" s="1441">
        <v>50</v>
      </c>
      <c r="CG15" s="1441">
        <v>163</v>
      </c>
      <c r="CH15" s="1441">
        <v>303</v>
      </c>
      <c r="CI15" s="1441">
        <v>62</v>
      </c>
      <c r="CJ15" s="1441">
        <v>60</v>
      </c>
      <c r="CK15" s="1441">
        <v>45</v>
      </c>
      <c r="CL15" s="1441">
        <v>98</v>
      </c>
      <c r="CM15" s="1441">
        <v>19</v>
      </c>
      <c r="CN15" s="1441">
        <v>42</v>
      </c>
      <c r="CO15" s="1441">
        <v>8</v>
      </c>
      <c r="CP15" s="1441">
        <v>280</v>
      </c>
      <c r="CQ15" s="1441">
        <v>15</v>
      </c>
      <c r="CR15" s="1441">
        <v>0</v>
      </c>
      <c r="CS15" s="1441">
        <v>0</v>
      </c>
      <c r="CT15" s="1441">
        <v>281</v>
      </c>
      <c r="CU15" s="1441">
        <v>0</v>
      </c>
      <c r="CV15" s="1441">
        <v>0</v>
      </c>
      <c r="CW15" s="1441">
        <v>55</v>
      </c>
      <c r="CX15" s="1441">
        <v>0</v>
      </c>
      <c r="CY15" s="1441">
        <v>80</v>
      </c>
      <c r="CZ15" s="1441"/>
      <c r="DA15" s="1449">
        <v>478</v>
      </c>
      <c r="DB15" s="1716">
        <v>0</v>
      </c>
      <c r="DC15" s="1716">
        <v>360</v>
      </c>
      <c r="DD15" s="1716">
        <v>33</v>
      </c>
      <c r="DE15" s="1716">
        <v>66</v>
      </c>
      <c r="DF15" s="1716">
        <v>120</v>
      </c>
      <c r="DG15" s="1716">
        <v>0</v>
      </c>
      <c r="DH15" s="1716">
        <v>0</v>
      </c>
      <c r="DI15" s="1716">
        <v>0</v>
      </c>
      <c r="DJ15" s="1716">
        <v>0</v>
      </c>
      <c r="DK15" s="1716">
        <v>40</v>
      </c>
      <c r="DL15" s="1716">
        <v>174</v>
      </c>
      <c r="DM15" s="1716">
        <v>7</v>
      </c>
      <c r="DN15" s="1716">
        <v>64</v>
      </c>
      <c r="DO15" s="1716">
        <v>0</v>
      </c>
      <c r="DP15" s="1716">
        <v>0</v>
      </c>
      <c r="DQ15" s="1716">
        <v>0</v>
      </c>
      <c r="DR15" s="1716">
        <v>0</v>
      </c>
      <c r="DS15" s="1716">
        <v>0</v>
      </c>
      <c r="DT15" s="1716">
        <v>25</v>
      </c>
      <c r="DU15" s="1716">
        <v>40</v>
      </c>
      <c r="DV15" s="1716">
        <v>43</v>
      </c>
      <c r="DW15" s="1716">
        <v>0</v>
      </c>
      <c r="DX15" s="1716">
        <v>16</v>
      </c>
      <c r="DY15" s="1716">
        <v>33</v>
      </c>
      <c r="DZ15" s="1716">
        <v>18</v>
      </c>
      <c r="EA15" s="1716">
        <v>6</v>
      </c>
      <c r="EB15" s="1716">
        <v>5</v>
      </c>
      <c r="EC15" s="1716">
        <v>0</v>
      </c>
      <c r="ED15" s="1716">
        <v>0</v>
      </c>
      <c r="EE15" s="1716">
        <v>0</v>
      </c>
      <c r="EF15" s="1716">
        <v>0</v>
      </c>
      <c r="EG15" s="1716">
        <v>0</v>
      </c>
      <c r="EH15" s="1756">
        <v>185</v>
      </c>
      <c r="EI15" s="1756">
        <v>0</v>
      </c>
      <c r="EJ15" s="1756">
        <v>0</v>
      </c>
      <c r="EK15" s="1756">
        <v>130</v>
      </c>
      <c r="EL15" s="1756">
        <v>95</v>
      </c>
      <c r="EM15" s="1756">
        <v>0</v>
      </c>
      <c r="EN15" s="1756">
        <v>154</v>
      </c>
      <c r="EO15" s="1756">
        <v>0</v>
      </c>
      <c r="EP15" s="1756"/>
      <c r="EQ15" s="1738">
        <v>6674.9</v>
      </c>
      <c r="ER15" s="1760">
        <v>2092</v>
      </c>
      <c r="ES15" s="1747">
        <v>8766.9</v>
      </c>
      <c r="ET15" s="1748">
        <v>3890</v>
      </c>
      <c r="EU15" s="1309">
        <v>478</v>
      </c>
      <c r="EV15" s="1309">
        <v>1710</v>
      </c>
      <c r="EW15" s="1310">
        <v>1776</v>
      </c>
      <c r="EX15" s="1310">
        <v>0</v>
      </c>
      <c r="EY15" s="1310">
        <v>140</v>
      </c>
      <c r="EZ15" s="1310">
        <v>648</v>
      </c>
      <c r="FA15" s="1310">
        <v>124</v>
      </c>
      <c r="FB15" s="1310">
        <v>0.9</v>
      </c>
      <c r="FC15" s="1310">
        <v>0</v>
      </c>
      <c r="FD15" s="3260">
        <v>103.36</v>
      </c>
      <c r="FE15" s="15"/>
      <c r="FF15" s="15"/>
      <c r="FG15" s="15"/>
      <c r="FI15" s="368"/>
      <c r="FJ15" s="367"/>
      <c r="FK15" s="369"/>
      <c r="FL15" s="369"/>
      <c r="FM15" s="369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292"/>
      <c r="HW15" s="15"/>
      <c r="HX15" s="15"/>
      <c r="HY15" s="15"/>
    </row>
    <row r="16" spans="1:233" ht="23.25" customHeight="1" thickBot="1">
      <c r="A16" s="1233">
        <v>0.5</v>
      </c>
      <c r="B16" s="1443">
        <v>0</v>
      </c>
      <c r="C16" s="1440">
        <v>120</v>
      </c>
      <c r="D16" s="1440">
        <v>0</v>
      </c>
      <c r="E16" s="1440">
        <v>0</v>
      </c>
      <c r="F16" s="1441">
        <v>365</v>
      </c>
      <c r="G16" s="1441">
        <v>22</v>
      </c>
      <c r="H16" s="1440">
        <v>20</v>
      </c>
      <c r="I16" s="1440">
        <v>370</v>
      </c>
      <c r="J16" s="1440">
        <v>250</v>
      </c>
      <c r="K16" s="1440">
        <v>0</v>
      </c>
      <c r="L16" s="1440">
        <v>0</v>
      </c>
      <c r="M16" s="1440">
        <v>380</v>
      </c>
      <c r="N16" s="1440">
        <v>200</v>
      </c>
      <c r="O16" s="1440">
        <v>40</v>
      </c>
      <c r="P16" s="1440">
        <v>64</v>
      </c>
      <c r="Q16" s="1440">
        <v>55</v>
      </c>
      <c r="R16" s="1440">
        <v>155</v>
      </c>
      <c r="S16" s="1440">
        <v>0</v>
      </c>
      <c r="T16" s="1440">
        <v>0</v>
      </c>
      <c r="U16" s="1440">
        <v>0</v>
      </c>
      <c r="V16" s="1440">
        <v>40</v>
      </c>
      <c r="W16" s="1441">
        <v>40</v>
      </c>
      <c r="X16" s="1440">
        <v>82</v>
      </c>
      <c r="Y16" s="1440">
        <v>40</v>
      </c>
      <c r="Z16" s="1440">
        <v>8</v>
      </c>
      <c r="AA16" s="1440">
        <v>10</v>
      </c>
      <c r="AB16" s="1440">
        <v>40</v>
      </c>
      <c r="AC16" s="1440">
        <v>36</v>
      </c>
      <c r="AD16" s="1440">
        <v>56</v>
      </c>
      <c r="AE16" s="1440">
        <v>55</v>
      </c>
      <c r="AF16" s="1440">
        <v>22</v>
      </c>
      <c r="AG16" s="1440">
        <v>25</v>
      </c>
      <c r="AH16" s="1440">
        <v>30</v>
      </c>
      <c r="AI16" s="1440">
        <v>25</v>
      </c>
      <c r="AJ16" s="1440">
        <v>8</v>
      </c>
      <c r="AK16" s="1440">
        <v>51</v>
      </c>
      <c r="AL16" s="1440">
        <v>0</v>
      </c>
      <c r="AM16" s="1440">
        <v>60</v>
      </c>
      <c r="AN16" s="1440">
        <v>80</v>
      </c>
      <c r="AO16" s="1440">
        <v>0</v>
      </c>
      <c r="AP16" s="1440">
        <v>0</v>
      </c>
      <c r="AQ16" s="1440">
        <v>16</v>
      </c>
      <c r="AR16" s="1440">
        <v>0</v>
      </c>
      <c r="AS16" s="1440">
        <v>151</v>
      </c>
      <c r="AT16" s="1440">
        <v>0</v>
      </c>
      <c r="AU16" s="1440">
        <v>90</v>
      </c>
      <c r="AV16" s="1440">
        <v>0</v>
      </c>
      <c r="AW16" s="1440">
        <v>50</v>
      </c>
      <c r="AX16" s="1440">
        <v>0</v>
      </c>
      <c r="AY16" s="1440">
        <v>16</v>
      </c>
      <c r="AZ16" s="1440">
        <v>90</v>
      </c>
      <c r="BA16" s="1440">
        <v>99</v>
      </c>
      <c r="BB16" s="1440">
        <v>44</v>
      </c>
      <c r="BC16" s="1440">
        <v>19</v>
      </c>
      <c r="BD16" s="1440">
        <v>3</v>
      </c>
      <c r="BE16" s="1440">
        <v>100</v>
      </c>
      <c r="BF16" s="1440">
        <v>100</v>
      </c>
      <c r="BG16" s="1440">
        <v>0</v>
      </c>
      <c r="BH16" s="1440">
        <v>300</v>
      </c>
      <c r="BI16" s="1440">
        <v>272</v>
      </c>
      <c r="BJ16" s="1440">
        <v>204</v>
      </c>
      <c r="BK16" s="1440">
        <v>78</v>
      </c>
      <c r="BL16" s="1440">
        <v>100</v>
      </c>
      <c r="BM16" s="1440">
        <v>20</v>
      </c>
      <c r="BN16" s="1440">
        <v>0</v>
      </c>
      <c r="BO16" s="1440">
        <v>5</v>
      </c>
      <c r="BP16" s="1441">
        <v>45</v>
      </c>
      <c r="BQ16" s="1441">
        <v>85</v>
      </c>
      <c r="BR16" s="1441">
        <v>0</v>
      </c>
      <c r="BS16" s="1440">
        <v>8</v>
      </c>
      <c r="BT16" s="1441">
        <v>22</v>
      </c>
      <c r="BU16" s="1441">
        <v>11</v>
      </c>
      <c r="BV16" s="1441">
        <v>33</v>
      </c>
      <c r="BW16" s="1441">
        <v>22</v>
      </c>
      <c r="BX16" s="1430">
        <v>122</v>
      </c>
      <c r="BY16" s="1441">
        <v>42</v>
      </c>
      <c r="BZ16" s="1441">
        <v>32</v>
      </c>
      <c r="CA16" s="1441">
        <v>0</v>
      </c>
      <c r="CB16" s="1441">
        <v>1.3</v>
      </c>
      <c r="CC16" s="1441">
        <v>70</v>
      </c>
      <c r="CD16" s="1441">
        <v>60</v>
      </c>
      <c r="CE16" s="1441">
        <v>46</v>
      </c>
      <c r="CF16" s="1441">
        <v>50</v>
      </c>
      <c r="CG16" s="1441">
        <v>163</v>
      </c>
      <c r="CH16" s="1441">
        <v>299</v>
      </c>
      <c r="CI16" s="1441">
        <v>62</v>
      </c>
      <c r="CJ16" s="1441">
        <v>60</v>
      </c>
      <c r="CK16" s="1441">
        <v>45</v>
      </c>
      <c r="CL16" s="1441">
        <v>98</v>
      </c>
      <c r="CM16" s="1441">
        <v>19</v>
      </c>
      <c r="CN16" s="1441">
        <v>43</v>
      </c>
      <c r="CO16" s="1441">
        <v>8</v>
      </c>
      <c r="CP16" s="1441">
        <v>300</v>
      </c>
      <c r="CQ16" s="1441">
        <v>15</v>
      </c>
      <c r="CR16" s="1441">
        <v>10</v>
      </c>
      <c r="CS16" s="1441">
        <v>0</v>
      </c>
      <c r="CT16" s="1441">
        <v>283</v>
      </c>
      <c r="CU16" s="1441">
        <v>0</v>
      </c>
      <c r="CV16" s="1441">
        <v>0</v>
      </c>
      <c r="CW16" s="1441">
        <v>65</v>
      </c>
      <c r="CX16" s="1441">
        <v>0</v>
      </c>
      <c r="CY16" s="1441">
        <v>79</v>
      </c>
      <c r="CZ16" s="1441"/>
      <c r="DA16" s="1449">
        <v>477</v>
      </c>
      <c r="DB16" s="1716">
        <v>0</v>
      </c>
      <c r="DC16" s="1716">
        <v>410</v>
      </c>
      <c r="DD16" s="1716">
        <v>33</v>
      </c>
      <c r="DE16" s="1716">
        <v>66</v>
      </c>
      <c r="DF16" s="1716">
        <v>120</v>
      </c>
      <c r="DG16" s="1716">
        <v>0</v>
      </c>
      <c r="DH16" s="1716">
        <v>0</v>
      </c>
      <c r="DI16" s="1716">
        <v>0</v>
      </c>
      <c r="DJ16" s="1716">
        <v>0</v>
      </c>
      <c r="DK16" s="1716">
        <v>32</v>
      </c>
      <c r="DL16" s="1716">
        <v>172</v>
      </c>
      <c r="DM16" s="1716">
        <v>5</v>
      </c>
      <c r="DN16" s="1716">
        <v>64</v>
      </c>
      <c r="DO16" s="1716">
        <v>0</v>
      </c>
      <c r="DP16" s="1716">
        <v>0</v>
      </c>
      <c r="DQ16" s="1716">
        <v>0</v>
      </c>
      <c r="DR16" s="1716">
        <v>0</v>
      </c>
      <c r="DS16" s="1716">
        <v>0</v>
      </c>
      <c r="DT16" s="1716">
        <v>25</v>
      </c>
      <c r="DU16" s="1716">
        <v>40</v>
      </c>
      <c r="DV16" s="1716">
        <v>43</v>
      </c>
      <c r="DW16" s="1716">
        <v>0</v>
      </c>
      <c r="DX16" s="1716">
        <v>16</v>
      </c>
      <c r="DY16" s="1716">
        <v>33</v>
      </c>
      <c r="DZ16" s="1716">
        <v>18</v>
      </c>
      <c r="EA16" s="1716">
        <v>6</v>
      </c>
      <c r="EB16" s="1716">
        <v>5</v>
      </c>
      <c r="EC16" s="1716">
        <v>0</v>
      </c>
      <c r="ED16" s="1716">
        <v>0</v>
      </c>
      <c r="EE16" s="1716">
        <v>0</v>
      </c>
      <c r="EF16" s="1716">
        <v>0</v>
      </c>
      <c r="EG16" s="1716">
        <v>0</v>
      </c>
      <c r="EH16" s="1756">
        <v>183</v>
      </c>
      <c r="EI16" s="1756">
        <v>0</v>
      </c>
      <c r="EJ16" s="1756">
        <v>0</v>
      </c>
      <c r="EK16" s="1756">
        <v>130</v>
      </c>
      <c r="EL16" s="1756">
        <v>96</v>
      </c>
      <c r="EM16" s="1756">
        <v>0</v>
      </c>
      <c r="EN16" s="1756">
        <v>153</v>
      </c>
      <c r="EO16" s="1756">
        <v>0</v>
      </c>
      <c r="EP16" s="1756"/>
      <c r="EQ16" s="1738">
        <v>6704.3</v>
      </c>
      <c r="ER16" s="1760">
        <v>2127</v>
      </c>
      <c r="ES16" s="1747">
        <v>8831.2999999999993</v>
      </c>
      <c r="ET16" s="1748">
        <v>3921</v>
      </c>
      <c r="EU16" s="1309">
        <v>477</v>
      </c>
      <c r="EV16" s="1309">
        <v>1728</v>
      </c>
      <c r="EW16" s="1310">
        <v>1795</v>
      </c>
      <c r="EX16" s="1310">
        <v>0</v>
      </c>
      <c r="EY16" s="1310">
        <v>140</v>
      </c>
      <c r="EZ16" s="1310">
        <v>647</v>
      </c>
      <c r="FA16" s="1310">
        <v>122</v>
      </c>
      <c r="FB16" s="1310">
        <v>1.3</v>
      </c>
      <c r="FC16" s="1310">
        <v>0</v>
      </c>
      <c r="FD16" s="3260">
        <v>103.36</v>
      </c>
      <c r="FE16" s="15"/>
      <c r="FF16" s="15"/>
      <c r="FG16" s="15"/>
      <c r="FI16" s="368"/>
      <c r="FJ16" s="367"/>
      <c r="FK16" s="369"/>
      <c r="FL16" s="369"/>
      <c r="FM16" s="369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292"/>
      <c r="HW16" s="15"/>
      <c r="HX16" s="15"/>
      <c r="HY16" s="15"/>
    </row>
    <row r="17" spans="1:233" ht="21.75" customHeight="1" thickBot="1">
      <c r="A17" s="1233">
        <v>0.54166666666666896</v>
      </c>
      <c r="B17" s="1443">
        <v>0</v>
      </c>
      <c r="C17" s="1440">
        <v>120</v>
      </c>
      <c r="D17" s="1440">
        <v>0</v>
      </c>
      <c r="E17" s="1440">
        <v>0</v>
      </c>
      <c r="F17" s="1441">
        <v>365</v>
      </c>
      <c r="G17" s="1441">
        <v>22</v>
      </c>
      <c r="H17" s="1440">
        <v>20</v>
      </c>
      <c r="I17" s="1440">
        <v>395</v>
      </c>
      <c r="J17" s="1440">
        <v>248</v>
      </c>
      <c r="K17" s="1440">
        <v>0</v>
      </c>
      <c r="L17" s="1440">
        <v>0</v>
      </c>
      <c r="M17" s="1440">
        <v>380</v>
      </c>
      <c r="N17" s="1440">
        <v>200</v>
      </c>
      <c r="O17" s="1440">
        <v>40</v>
      </c>
      <c r="P17" s="1440">
        <v>64</v>
      </c>
      <c r="Q17" s="1440">
        <v>55</v>
      </c>
      <c r="R17" s="1440">
        <v>155</v>
      </c>
      <c r="S17" s="1440">
        <v>0</v>
      </c>
      <c r="T17" s="1440">
        <v>0</v>
      </c>
      <c r="U17" s="1440">
        <v>0</v>
      </c>
      <c r="V17" s="1440">
        <v>40</v>
      </c>
      <c r="W17" s="1441">
        <v>40</v>
      </c>
      <c r="X17" s="1440">
        <v>82</v>
      </c>
      <c r="Y17" s="1440">
        <v>40</v>
      </c>
      <c r="Z17" s="1440">
        <v>8</v>
      </c>
      <c r="AA17" s="1440">
        <v>10</v>
      </c>
      <c r="AB17" s="1440">
        <v>33</v>
      </c>
      <c r="AC17" s="1440">
        <v>36</v>
      </c>
      <c r="AD17" s="1440">
        <v>56</v>
      </c>
      <c r="AE17" s="1440">
        <v>55</v>
      </c>
      <c r="AF17" s="1440">
        <v>22</v>
      </c>
      <c r="AG17" s="1440">
        <v>25</v>
      </c>
      <c r="AH17" s="1440">
        <v>29</v>
      </c>
      <c r="AI17" s="1440">
        <v>25</v>
      </c>
      <c r="AJ17" s="1440">
        <v>8</v>
      </c>
      <c r="AK17" s="1440">
        <v>51</v>
      </c>
      <c r="AL17" s="1440">
        <v>0</v>
      </c>
      <c r="AM17" s="1440">
        <v>60</v>
      </c>
      <c r="AN17" s="1440">
        <v>80</v>
      </c>
      <c r="AO17" s="1440">
        <v>0</v>
      </c>
      <c r="AP17" s="1440">
        <v>0</v>
      </c>
      <c r="AQ17" s="1440">
        <v>16</v>
      </c>
      <c r="AR17" s="1440">
        <v>0</v>
      </c>
      <c r="AS17" s="1440">
        <v>152</v>
      </c>
      <c r="AT17" s="1440">
        <v>0</v>
      </c>
      <c r="AU17" s="1440">
        <v>90</v>
      </c>
      <c r="AV17" s="1440">
        <v>0</v>
      </c>
      <c r="AW17" s="1440">
        <v>50</v>
      </c>
      <c r="AX17" s="1440">
        <v>0</v>
      </c>
      <c r="AY17" s="1440">
        <v>16</v>
      </c>
      <c r="AZ17" s="1440">
        <v>90</v>
      </c>
      <c r="BA17" s="1440">
        <v>95</v>
      </c>
      <c r="BB17" s="1440">
        <v>40</v>
      </c>
      <c r="BC17" s="1440">
        <v>19</v>
      </c>
      <c r="BD17" s="1440">
        <v>3</v>
      </c>
      <c r="BE17" s="1440">
        <v>100</v>
      </c>
      <c r="BF17" s="1440">
        <v>100</v>
      </c>
      <c r="BG17" s="1440">
        <v>0</v>
      </c>
      <c r="BH17" s="1440">
        <v>300</v>
      </c>
      <c r="BI17" s="1440">
        <v>272</v>
      </c>
      <c r="BJ17" s="1440">
        <v>190</v>
      </c>
      <c r="BK17" s="1440">
        <v>76</v>
      </c>
      <c r="BL17" s="1440">
        <v>100</v>
      </c>
      <c r="BM17" s="1440">
        <v>20</v>
      </c>
      <c r="BN17" s="1440">
        <v>0</v>
      </c>
      <c r="BO17" s="1440">
        <v>5</v>
      </c>
      <c r="BP17" s="1441">
        <v>40</v>
      </c>
      <c r="BQ17" s="1441">
        <v>85</v>
      </c>
      <c r="BR17" s="1441">
        <v>0</v>
      </c>
      <c r="BS17" s="1440">
        <v>8</v>
      </c>
      <c r="BT17" s="1441">
        <v>22</v>
      </c>
      <c r="BU17" s="1441">
        <v>8</v>
      </c>
      <c r="BV17" s="1441">
        <v>33</v>
      </c>
      <c r="BW17" s="1441">
        <v>22</v>
      </c>
      <c r="BX17" s="1430">
        <v>122</v>
      </c>
      <c r="BY17" s="1441">
        <v>42</v>
      </c>
      <c r="BZ17" s="1441">
        <v>64</v>
      </c>
      <c r="CA17" s="1441">
        <v>0</v>
      </c>
      <c r="CB17" s="1441">
        <v>1.2</v>
      </c>
      <c r="CC17" s="1441">
        <v>70</v>
      </c>
      <c r="CD17" s="1441">
        <v>60</v>
      </c>
      <c r="CE17" s="1441">
        <v>47</v>
      </c>
      <c r="CF17" s="1441">
        <v>50</v>
      </c>
      <c r="CG17" s="1441">
        <v>163</v>
      </c>
      <c r="CH17" s="1441">
        <v>302</v>
      </c>
      <c r="CI17" s="1441">
        <v>62</v>
      </c>
      <c r="CJ17" s="1441">
        <v>89</v>
      </c>
      <c r="CK17" s="1441">
        <v>46</v>
      </c>
      <c r="CL17" s="1441">
        <v>118</v>
      </c>
      <c r="CM17" s="1441">
        <v>19</v>
      </c>
      <c r="CN17" s="1441">
        <v>43</v>
      </c>
      <c r="CO17" s="1441">
        <v>8</v>
      </c>
      <c r="CP17" s="1441">
        <v>310</v>
      </c>
      <c r="CQ17" s="1441">
        <v>15</v>
      </c>
      <c r="CR17" s="1441">
        <v>11</v>
      </c>
      <c r="CS17" s="1441">
        <v>0</v>
      </c>
      <c r="CT17" s="1441">
        <v>280</v>
      </c>
      <c r="CU17" s="1441">
        <v>0</v>
      </c>
      <c r="CV17" s="1441">
        <v>0</v>
      </c>
      <c r="CW17" s="1441">
        <v>62</v>
      </c>
      <c r="CX17" s="1441">
        <v>0</v>
      </c>
      <c r="CY17" s="1441">
        <v>77</v>
      </c>
      <c r="CZ17" s="1441"/>
      <c r="DA17" s="1449">
        <v>477</v>
      </c>
      <c r="DB17" s="1716">
        <v>0</v>
      </c>
      <c r="DC17" s="1716">
        <v>410</v>
      </c>
      <c r="DD17" s="1716">
        <v>33</v>
      </c>
      <c r="DE17" s="1716">
        <v>66</v>
      </c>
      <c r="DF17" s="1716">
        <v>120</v>
      </c>
      <c r="DG17" s="1716">
        <v>0</v>
      </c>
      <c r="DH17" s="1716">
        <v>0</v>
      </c>
      <c r="DI17" s="1716">
        <v>0</v>
      </c>
      <c r="DJ17" s="1716">
        <v>0</v>
      </c>
      <c r="DK17" s="1716">
        <v>32</v>
      </c>
      <c r="DL17" s="1716">
        <v>183</v>
      </c>
      <c r="DM17" s="1716">
        <v>7</v>
      </c>
      <c r="DN17" s="1716">
        <v>64</v>
      </c>
      <c r="DO17" s="1716">
        <v>0</v>
      </c>
      <c r="DP17" s="1716">
        <v>0</v>
      </c>
      <c r="DQ17" s="1716">
        <v>0</v>
      </c>
      <c r="DR17" s="1716">
        <v>0</v>
      </c>
      <c r="DS17" s="1716">
        <v>0</v>
      </c>
      <c r="DT17" s="1716">
        <v>25</v>
      </c>
      <c r="DU17" s="1716">
        <v>40</v>
      </c>
      <c r="DV17" s="1716">
        <v>43</v>
      </c>
      <c r="DW17" s="1716">
        <v>0</v>
      </c>
      <c r="DX17" s="1716">
        <v>25</v>
      </c>
      <c r="DY17" s="1716">
        <v>33</v>
      </c>
      <c r="DZ17" s="1716">
        <v>18</v>
      </c>
      <c r="EA17" s="1716">
        <v>6</v>
      </c>
      <c r="EB17" s="1716">
        <v>5</v>
      </c>
      <c r="EC17" s="1716">
        <v>0</v>
      </c>
      <c r="ED17" s="1716">
        <v>0</v>
      </c>
      <c r="EE17" s="1716">
        <v>0</v>
      </c>
      <c r="EF17" s="1716">
        <v>0</v>
      </c>
      <c r="EG17" s="1716">
        <v>0</v>
      </c>
      <c r="EH17" s="1756">
        <v>194</v>
      </c>
      <c r="EI17" s="1756">
        <v>0</v>
      </c>
      <c r="EJ17" s="1756">
        <v>0</v>
      </c>
      <c r="EK17" s="1756">
        <v>175</v>
      </c>
      <c r="EL17" s="1756">
        <v>96</v>
      </c>
      <c r="EM17" s="1756">
        <v>0</v>
      </c>
      <c r="EN17" s="1756">
        <v>151</v>
      </c>
      <c r="EO17" s="1756">
        <v>0</v>
      </c>
      <c r="EP17" s="1756"/>
      <c r="EQ17" s="1738">
        <v>6777.2</v>
      </c>
      <c r="ER17" s="1760">
        <v>2203</v>
      </c>
      <c r="ES17" s="1747">
        <v>8980.2000000000007</v>
      </c>
      <c r="ET17" s="1748">
        <v>3972</v>
      </c>
      <c r="EU17" s="1309">
        <v>477</v>
      </c>
      <c r="EV17" s="1309">
        <v>1762</v>
      </c>
      <c r="EW17" s="1310">
        <v>1813</v>
      </c>
      <c r="EX17" s="1310">
        <v>0</v>
      </c>
      <c r="EY17" s="1310">
        <v>140</v>
      </c>
      <c r="EZ17" s="1310">
        <v>693</v>
      </c>
      <c r="FA17" s="1310">
        <v>122</v>
      </c>
      <c r="FB17" s="1310">
        <v>1.2</v>
      </c>
      <c r="FC17" s="1310">
        <v>0</v>
      </c>
      <c r="FD17" s="3260">
        <v>103.37</v>
      </c>
      <c r="FE17" s="15"/>
      <c r="FF17" s="15"/>
      <c r="FG17" s="15"/>
      <c r="FH17" s="15"/>
      <c r="FI17" s="367"/>
      <c r="FJ17" s="367"/>
      <c r="FK17" s="367"/>
      <c r="FL17" s="367"/>
      <c r="FM17" s="367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292"/>
      <c r="HW17" s="15"/>
      <c r="HX17" s="15"/>
      <c r="HY17" s="15"/>
    </row>
    <row r="18" spans="1:233" ht="21.75" customHeight="1" thickBot="1">
      <c r="A18" s="1233">
        <v>0.58333333333333337</v>
      </c>
      <c r="B18" s="1443">
        <v>0</v>
      </c>
      <c r="C18" s="1440">
        <v>120</v>
      </c>
      <c r="D18" s="1440">
        <v>0</v>
      </c>
      <c r="E18" s="1440">
        <v>0</v>
      </c>
      <c r="F18" s="1441">
        <v>365</v>
      </c>
      <c r="G18" s="1441">
        <v>22</v>
      </c>
      <c r="H18" s="1440">
        <v>20</v>
      </c>
      <c r="I18" s="1440">
        <v>412</v>
      </c>
      <c r="J18" s="1440">
        <v>247</v>
      </c>
      <c r="K18" s="1440">
        <v>0</v>
      </c>
      <c r="L18" s="1440">
        <v>0</v>
      </c>
      <c r="M18" s="1440">
        <v>380</v>
      </c>
      <c r="N18" s="1440">
        <v>200</v>
      </c>
      <c r="O18" s="1440">
        <v>53</v>
      </c>
      <c r="P18" s="1440">
        <v>64</v>
      </c>
      <c r="Q18" s="1440">
        <v>55</v>
      </c>
      <c r="R18" s="1440">
        <v>155</v>
      </c>
      <c r="S18" s="1440">
        <v>0</v>
      </c>
      <c r="T18" s="1440">
        <v>0</v>
      </c>
      <c r="U18" s="1440">
        <v>0</v>
      </c>
      <c r="V18" s="1440">
        <v>45</v>
      </c>
      <c r="W18" s="1441">
        <v>40</v>
      </c>
      <c r="X18" s="1440">
        <v>98</v>
      </c>
      <c r="Y18" s="1440">
        <v>40</v>
      </c>
      <c r="Z18" s="1440">
        <v>8</v>
      </c>
      <c r="AA18" s="1440">
        <v>10</v>
      </c>
      <c r="AB18" s="1440">
        <v>40</v>
      </c>
      <c r="AC18" s="1440">
        <v>18</v>
      </c>
      <c r="AD18" s="1440">
        <v>56</v>
      </c>
      <c r="AE18" s="1440">
        <v>55</v>
      </c>
      <c r="AF18" s="1440">
        <v>22</v>
      </c>
      <c r="AG18" s="1440">
        <v>25</v>
      </c>
      <c r="AH18" s="1440">
        <v>29</v>
      </c>
      <c r="AI18" s="1440">
        <v>25</v>
      </c>
      <c r="AJ18" s="1440">
        <v>8</v>
      </c>
      <c r="AK18" s="1440">
        <v>51</v>
      </c>
      <c r="AL18" s="1440">
        <v>0</v>
      </c>
      <c r="AM18" s="1440">
        <v>60</v>
      </c>
      <c r="AN18" s="1440">
        <v>80</v>
      </c>
      <c r="AO18" s="1440">
        <v>0</v>
      </c>
      <c r="AP18" s="1440">
        <v>0</v>
      </c>
      <c r="AQ18" s="1440">
        <v>16</v>
      </c>
      <c r="AR18" s="1440">
        <v>0</v>
      </c>
      <c r="AS18" s="1440">
        <v>150</v>
      </c>
      <c r="AT18" s="1440">
        <v>0</v>
      </c>
      <c r="AU18" s="1440">
        <v>90</v>
      </c>
      <c r="AV18" s="1440">
        <v>0</v>
      </c>
      <c r="AW18" s="1440">
        <v>50</v>
      </c>
      <c r="AX18" s="1440">
        <v>0</v>
      </c>
      <c r="AY18" s="1440">
        <v>16</v>
      </c>
      <c r="AZ18" s="1440">
        <v>90</v>
      </c>
      <c r="BA18" s="1440">
        <v>90</v>
      </c>
      <c r="BB18" s="1440">
        <v>44</v>
      </c>
      <c r="BC18" s="1440">
        <v>19</v>
      </c>
      <c r="BD18" s="1440">
        <v>2</v>
      </c>
      <c r="BE18" s="1440">
        <v>100</v>
      </c>
      <c r="BF18" s="1440">
        <v>100</v>
      </c>
      <c r="BG18" s="1440">
        <v>0</v>
      </c>
      <c r="BH18" s="1440">
        <v>300</v>
      </c>
      <c r="BI18" s="1440">
        <v>272</v>
      </c>
      <c r="BJ18" s="1440">
        <v>192</v>
      </c>
      <c r="BK18" s="1440">
        <v>78</v>
      </c>
      <c r="BL18" s="1440">
        <v>100</v>
      </c>
      <c r="BM18" s="1440">
        <v>20</v>
      </c>
      <c r="BN18" s="1440">
        <v>0</v>
      </c>
      <c r="BO18" s="1440">
        <v>5</v>
      </c>
      <c r="BP18" s="1441">
        <v>45</v>
      </c>
      <c r="BQ18" s="1441">
        <v>85</v>
      </c>
      <c r="BR18" s="1441">
        <v>0</v>
      </c>
      <c r="BS18" s="1440">
        <v>8</v>
      </c>
      <c r="BT18" s="1441">
        <v>22</v>
      </c>
      <c r="BU18" s="1441">
        <v>8</v>
      </c>
      <c r="BV18" s="1441">
        <v>33</v>
      </c>
      <c r="BW18" s="1441">
        <v>22</v>
      </c>
      <c r="BX18" s="1430">
        <v>126</v>
      </c>
      <c r="BY18" s="1441">
        <v>41</v>
      </c>
      <c r="BZ18" s="1441">
        <v>64</v>
      </c>
      <c r="CA18" s="1441">
        <v>20</v>
      </c>
      <c r="CB18" s="1441">
        <v>1</v>
      </c>
      <c r="CC18" s="1441">
        <v>70</v>
      </c>
      <c r="CD18" s="1441">
        <v>60</v>
      </c>
      <c r="CE18" s="1441">
        <v>52</v>
      </c>
      <c r="CF18" s="1441">
        <v>50</v>
      </c>
      <c r="CG18" s="1441">
        <v>163</v>
      </c>
      <c r="CH18" s="1441">
        <v>309</v>
      </c>
      <c r="CI18" s="1441">
        <v>62</v>
      </c>
      <c r="CJ18" s="1441">
        <v>89</v>
      </c>
      <c r="CK18" s="1441">
        <v>46</v>
      </c>
      <c r="CL18" s="1441">
        <v>99</v>
      </c>
      <c r="CM18" s="1441">
        <v>19</v>
      </c>
      <c r="CN18" s="1441">
        <v>43</v>
      </c>
      <c r="CO18" s="1441">
        <v>8</v>
      </c>
      <c r="CP18" s="1441">
        <v>300</v>
      </c>
      <c r="CQ18" s="1441">
        <v>15</v>
      </c>
      <c r="CR18" s="1441">
        <v>11</v>
      </c>
      <c r="CS18" s="1441">
        <v>0</v>
      </c>
      <c r="CT18" s="1441">
        <v>280</v>
      </c>
      <c r="CU18" s="1441">
        <v>0</v>
      </c>
      <c r="CV18" s="1441">
        <v>0</v>
      </c>
      <c r="CW18" s="1441">
        <v>65</v>
      </c>
      <c r="CX18" s="1441">
        <v>0</v>
      </c>
      <c r="CY18" s="1441">
        <v>79</v>
      </c>
      <c r="CZ18" s="1441"/>
      <c r="DA18" s="1449">
        <v>477</v>
      </c>
      <c r="DB18" s="1716">
        <v>0</v>
      </c>
      <c r="DC18" s="1716">
        <v>410</v>
      </c>
      <c r="DD18" s="1716">
        <v>33</v>
      </c>
      <c r="DE18" s="1716">
        <v>65</v>
      </c>
      <c r="DF18" s="1716">
        <v>120</v>
      </c>
      <c r="DG18" s="1716">
        <v>0</v>
      </c>
      <c r="DH18" s="1716">
        <v>0</v>
      </c>
      <c r="DI18" s="1716">
        <v>0</v>
      </c>
      <c r="DJ18" s="1716">
        <v>0</v>
      </c>
      <c r="DK18" s="1716">
        <v>32</v>
      </c>
      <c r="DL18" s="1716">
        <v>173</v>
      </c>
      <c r="DM18" s="1716">
        <v>8</v>
      </c>
      <c r="DN18" s="1716">
        <v>80</v>
      </c>
      <c r="DO18" s="1716">
        <v>0</v>
      </c>
      <c r="DP18" s="1716">
        <v>0</v>
      </c>
      <c r="DQ18" s="1716">
        <v>0</v>
      </c>
      <c r="DR18" s="1716">
        <v>0</v>
      </c>
      <c r="DS18" s="1716">
        <v>0</v>
      </c>
      <c r="DT18" s="1716">
        <v>25</v>
      </c>
      <c r="DU18" s="1716">
        <v>40</v>
      </c>
      <c r="DV18" s="1716">
        <v>43</v>
      </c>
      <c r="DW18" s="1716">
        <v>0</v>
      </c>
      <c r="DX18" s="1716">
        <v>25</v>
      </c>
      <c r="DY18" s="1716">
        <v>33</v>
      </c>
      <c r="DZ18" s="1716">
        <v>18</v>
      </c>
      <c r="EA18" s="1716">
        <v>9</v>
      </c>
      <c r="EB18" s="1716">
        <v>5</v>
      </c>
      <c r="EC18" s="1716">
        <v>0</v>
      </c>
      <c r="ED18" s="1716">
        <v>0</v>
      </c>
      <c r="EE18" s="1716">
        <v>0</v>
      </c>
      <c r="EF18" s="1716">
        <v>0</v>
      </c>
      <c r="EG18" s="1716">
        <v>0</v>
      </c>
      <c r="EH18" s="1756">
        <v>188</v>
      </c>
      <c r="EI18" s="1756">
        <v>0</v>
      </c>
      <c r="EJ18" s="1756">
        <v>0</v>
      </c>
      <c r="EK18" s="1756">
        <v>160</v>
      </c>
      <c r="EL18" s="1756">
        <v>95</v>
      </c>
      <c r="EM18" s="1756">
        <v>0</v>
      </c>
      <c r="EN18" s="1756">
        <v>151</v>
      </c>
      <c r="EO18" s="1756">
        <v>0</v>
      </c>
      <c r="EP18" s="1756"/>
      <c r="EQ18" s="1738">
        <v>6832</v>
      </c>
      <c r="ER18" s="1760">
        <v>2190</v>
      </c>
      <c r="ES18" s="1747">
        <v>9022</v>
      </c>
      <c r="ET18" s="1748">
        <v>3982</v>
      </c>
      <c r="EU18" s="1309">
        <v>477</v>
      </c>
      <c r="EV18" s="1309">
        <v>1765</v>
      </c>
      <c r="EW18" s="1310">
        <v>1839</v>
      </c>
      <c r="EX18" s="1310">
        <v>0</v>
      </c>
      <c r="EY18" s="1310">
        <v>140</v>
      </c>
      <c r="EZ18" s="1310">
        <v>692</v>
      </c>
      <c r="FA18" s="1310">
        <v>126</v>
      </c>
      <c r="FB18" s="1310">
        <v>1</v>
      </c>
      <c r="FC18" s="1310">
        <v>0</v>
      </c>
      <c r="FD18" s="3260">
        <v>103.37</v>
      </c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</row>
    <row r="19" spans="1:233" ht="22.5" customHeight="1" thickBot="1">
      <c r="A19" s="1233">
        <v>0.625000000000003</v>
      </c>
      <c r="B19" s="1443">
        <v>0</v>
      </c>
      <c r="C19" s="1440">
        <v>120</v>
      </c>
      <c r="D19" s="1440">
        <v>0</v>
      </c>
      <c r="E19" s="1440">
        <v>0</v>
      </c>
      <c r="F19" s="1441">
        <v>365</v>
      </c>
      <c r="G19" s="1441">
        <v>51</v>
      </c>
      <c r="H19" s="1440">
        <v>20</v>
      </c>
      <c r="I19" s="1440">
        <v>412</v>
      </c>
      <c r="J19" s="1440">
        <v>243</v>
      </c>
      <c r="K19" s="1440">
        <v>0</v>
      </c>
      <c r="L19" s="1440">
        <v>0</v>
      </c>
      <c r="M19" s="1440">
        <v>380</v>
      </c>
      <c r="N19" s="1440">
        <v>305</v>
      </c>
      <c r="O19" s="1440">
        <v>100</v>
      </c>
      <c r="P19" s="1440">
        <v>64</v>
      </c>
      <c r="Q19" s="1440">
        <v>55</v>
      </c>
      <c r="R19" s="1440">
        <v>155</v>
      </c>
      <c r="S19" s="1440">
        <v>0</v>
      </c>
      <c r="T19" s="1440">
        <v>0</v>
      </c>
      <c r="U19" s="1440">
        <v>0</v>
      </c>
      <c r="V19" s="1440">
        <v>85</v>
      </c>
      <c r="W19" s="1441">
        <v>40</v>
      </c>
      <c r="X19" s="1440">
        <v>132</v>
      </c>
      <c r="Y19" s="1440">
        <v>90</v>
      </c>
      <c r="Z19" s="1440">
        <v>8</v>
      </c>
      <c r="AA19" s="1440">
        <v>51</v>
      </c>
      <c r="AB19" s="1440">
        <v>40</v>
      </c>
      <c r="AC19" s="1440">
        <v>18</v>
      </c>
      <c r="AD19" s="1440">
        <v>56</v>
      </c>
      <c r="AE19" s="1440">
        <v>55</v>
      </c>
      <c r="AF19" s="1440">
        <v>22</v>
      </c>
      <c r="AG19" s="1440">
        <v>25</v>
      </c>
      <c r="AH19" s="1440">
        <v>29</v>
      </c>
      <c r="AI19" s="1440">
        <v>25</v>
      </c>
      <c r="AJ19" s="1440">
        <v>8</v>
      </c>
      <c r="AK19" s="1440">
        <v>51</v>
      </c>
      <c r="AL19" s="1440">
        <v>0</v>
      </c>
      <c r="AM19" s="1440">
        <v>62</v>
      </c>
      <c r="AN19" s="1440">
        <v>80</v>
      </c>
      <c r="AO19" s="1440">
        <v>0</v>
      </c>
      <c r="AP19" s="1440">
        <v>0</v>
      </c>
      <c r="AQ19" s="1440">
        <v>16</v>
      </c>
      <c r="AR19" s="1440">
        <v>0</v>
      </c>
      <c r="AS19" s="1440">
        <v>151</v>
      </c>
      <c r="AT19" s="1440">
        <v>0</v>
      </c>
      <c r="AU19" s="1440">
        <v>135</v>
      </c>
      <c r="AV19" s="1440">
        <v>0</v>
      </c>
      <c r="AW19" s="1440">
        <v>50</v>
      </c>
      <c r="AX19" s="1440">
        <v>0</v>
      </c>
      <c r="AY19" s="1440">
        <v>16</v>
      </c>
      <c r="AZ19" s="1440">
        <v>90</v>
      </c>
      <c r="BA19" s="1440">
        <v>82</v>
      </c>
      <c r="BB19" s="1440">
        <v>44</v>
      </c>
      <c r="BC19" s="1440">
        <v>19</v>
      </c>
      <c r="BD19" s="1440">
        <v>2</v>
      </c>
      <c r="BE19" s="1440">
        <v>100</v>
      </c>
      <c r="BF19" s="1440">
        <v>100</v>
      </c>
      <c r="BG19" s="1440">
        <v>0</v>
      </c>
      <c r="BH19" s="1440">
        <v>300</v>
      </c>
      <c r="BI19" s="1440">
        <v>272</v>
      </c>
      <c r="BJ19" s="1440">
        <v>190</v>
      </c>
      <c r="BK19" s="1440">
        <v>78</v>
      </c>
      <c r="BL19" s="1440">
        <v>100</v>
      </c>
      <c r="BM19" s="1440">
        <v>20</v>
      </c>
      <c r="BN19" s="1440">
        <v>0</v>
      </c>
      <c r="BO19" s="1440">
        <v>5</v>
      </c>
      <c r="BP19" s="1441">
        <v>45</v>
      </c>
      <c r="BQ19" s="1441">
        <v>85</v>
      </c>
      <c r="BR19" s="1441">
        <v>0</v>
      </c>
      <c r="BS19" s="1440">
        <v>8</v>
      </c>
      <c r="BT19" s="1441">
        <v>22</v>
      </c>
      <c r="BU19" s="1441">
        <v>8</v>
      </c>
      <c r="BV19" s="1441">
        <v>25</v>
      </c>
      <c r="BW19" s="1441">
        <v>21</v>
      </c>
      <c r="BX19" s="1430">
        <v>140</v>
      </c>
      <c r="BY19" s="1441">
        <v>42</v>
      </c>
      <c r="BZ19" s="1441">
        <v>90</v>
      </c>
      <c r="CA19" s="1441">
        <v>20</v>
      </c>
      <c r="CB19" s="1441">
        <v>1</v>
      </c>
      <c r="CC19" s="1441">
        <v>70</v>
      </c>
      <c r="CD19" s="1441">
        <v>60</v>
      </c>
      <c r="CE19" s="1441">
        <v>49</v>
      </c>
      <c r="CF19" s="1441">
        <v>50</v>
      </c>
      <c r="CG19" s="1441">
        <v>163</v>
      </c>
      <c r="CH19" s="1441">
        <v>315</v>
      </c>
      <c r="CI19" s="1441">
        <v>62</v>
      </c>
      <c r="CJ19" s="1441">
        <v>89</v>
      </c>
      <c r="CK19" s="1441">
        <v>46</v>
      </c>
      <c r="CL19" s="1441">
        <v>130</v>
      </c>
      <c r="CM19" s="1441">
        <v>19</v>
      </c>
      <c r="CN19" s="1441">
        <v>43</v>
      </c>
      <c r="CO19" s="1441">
        <v>8</v>
      </c>
      <c r="CP19" s="1441">
        <v>300</v>
      </c>
      <c r="CQ19" s="1441">
        <v>15</v>
      </c>
      <c r="CR19" s="1441">
        <v>11</v>
      </c>
      <c r="CS19" s="1441">
        <v>0</v>
      </c>
      <c r="CT19" s="1441">
        <v>283</v>
      </c>
      <c r="CU19" s="1441">
        <v>0</v>
      </c>
      <c r="CV19" s="1441">
        <v>0</v>
      </c>
      <c r="CW19" s="1441">
        <v>62</v>
      </c>
      <c r="CX19" s="1441">
        <v>0</v>
      </c>
      <c r="CY19" s="1441">
        <v>79</v>
      </c>
      <c r="CZ19" s="1441"/>
      <c r="DA19" s="1449">
        <v>477</v>
      </c>
      <c r="DB19" s="1716">
        <v>0</v>
      </c>
      <c r="DC19" s="1716">
        <v>410</v>
      </c>
      <c r="DD19" s="1716">
        <v>49</v>
      </c>
      <c r="DE19" s="1716">
        <v>65</v>
      </c>
      <c r="DF19" s="1716">
        <v>120</v>
      </c>
      <c r="DG19" s="1716">
        <v>0</v>
      </c>
      <c r="DH19" s="1716">
        <v>0</v>
      </c>
      <c r="DI19" s="1716">
        <v>0</v>
      </c>
      <c r="DJ19" s="1716">
        <v>3</v>
      </c>
      <c r="DK19" s="1716">
        <v>32</v>
      </c>
      <c r="DL19" s="1716">
        <v>155</v>
      </c>
      <c r="DM19" s="1716">
        <v>9</v>
      </c>
      <c r="DN19" s="1716">
        <v>80</v>
      </c>
      <c r="DO19" s="1716">
        <v>0</v>
      </c>
      <c r="DP19" s="1716">
        <v>0</v>
      </c>
      <c r="DQ19" s="1716">
        <v>0</v>
      </c>
      <c r="DR19" s="1716">
        <v>0</v>
      </c>
      <c r="DS19" s="1716">
        <v>0</v>
      </c>
      <c r="DT19" s="1716">
        <v>25</v>
      </c>
      <c r="DU19" s="1716">
        <v>40</v>
      </c>
      <c r="DV19" s="1716">
        <v>43</v>
      </c>
      <c r="DW19" s="1716">
        <v>0</v>
      </c>
      <c r="DX19" s="1716">
        <v>31</v>
      </c>
      <c r="DY19" s="1716">
        <v>33</v>
      </c>
      <c r="DZ19" s="1716">
        <v>18</v>
      </c>
      <c r="EA19" s="1716">
        <v>9</v>
      </c>
      <c r="EB19" s="1716">
        <v>5</v>
      </c>
      <c r="EC19" s="1716">
        <v>0</v>
      </c>
      <c r="ED19" s="1716">
        <v>0</v>
      </c>
      <c r="EE19" s="1716">
        <v>0</v>
      </c>
      <c r="EF19" s="1716">
        <v>0</v>
      </c>
      <c r="EG19" s="1716">
        <v>0</v>
      </c>
      <c r="EH19" s="1756">
        <v>200</v>
      </c>
      <c r="EI19" s="1756">
        <v>0</v>
      </c>
      <c r="EJ19" s="1756">
        <v>0</v>
      </c>
      <c r="EK19" s="1756">
        <v>140</v>
      </c>
      <c r="EL19" s="1756">
        <v>95</v>
      </c>
      <c r="EM19" s="1756">
        <v>0</v>
      </c>
      <c r="EN19" s="1756">
        <v>153</v>
      </c>
      <c r="EO19" s="1756">
        <v>0</v>
      </c>
      <c r="EP19" s="1756"/>
      <c r="EQ19" s="1738">
        <v>7278</v>
      </c>
      <c r="ER19" s="1760">
        <v>2192</v>
      </c>
      <c r="ES19" s="1747">
        <v>9470</v>
      </c>
      <c r="ET19" s="1748">
        <v>4005</v>
      </c>
      <c r="EU19" s="1309">
        <v>477</v>
      </c>
      <c r="EV19" s="1309">
        <v>1788</v>
      </c>
      <c r="EW19" s="1310">
        <v>2162</v>
      </c>
      <c r="EX19" s="1310">
        <v>0</v>
      </c>
      <c r="EY19" s="1310">
        <v>142</v>
      </c>
      <c r="EZ19" s="1310">
        <v>755</v>
      </c>
      <c r="FA19" s="1310">
        <v>140</v>
      </c>
      <c r="FB19" s="1310">
        <v>1</v>
      </c>
      <c r="FC19" s="1310">
        <v>0</v>
      </c>
      <c r="FD19" s="3260">
        <v>103.38</v>
      </c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</row>
    <row r="20" spans="1:233" ht="24" customHeight="1" thickBot="1">
      <c r="A20" s="1233">
        <v>0.66666666666666996</v>
      </c>
      <c r="B20" s="1443">
        <v>0</v>
      </c>
      <c r="C20" s="1440">
        <v>120</v>
      </c>
      <c r="D20" s="1440">
        <v>0</v>
      </c>
      <c r="E20" s="1440">
        <v>0</v>
      </c>
      <c r="F20" s="1441">
        <v>365</v>
      </c>
      <c r="G20" s="1441">
        <v>52</v>
      </c>
      <c r="H20" s="1440">
        <v>20</v>
      </c>
      <c r="I20" s="1440">
        <v>412</v>
      </c>
      <c r="J20" s="1440">
        <v>251</v>
      </c>
      <c r="K20" s="1440">
        <v>0</v>
      </c>
      <c r="L20" s="1440">
        <v>0</v>
      </c>
      <c r="M20" s="1440">
        <v>380</v>
      </c>
      <c r="N20" s="1440">
        <v>200</v>
      </c>
      <c r="O20" s="1440">
        <v>70</v>
      </c>
      <c r="P20" s="1440">
        <v>15</v>
      </c>
      <c r="Q20" s="1440">
        <v>15</v>
      </c>
      <c r="R20" s="1440">
        <v>155</v>
      </c>
      <c r="S20" s="1440">
        <v>0</v>
      </c>
      <c r="T20" s="1440">
        <v>0</v>
      </c>
      <c r="U20" s="1440">
        <v>0</v>
      </c>
      <c r="V20" s="1440">
        <v>60</v>
      </c>
      <c r="W20" s="1441">
        <v>80</v>
      </c>
      <c r="X20" s="1440">
        <v>132</v>
      </c>
      <c r="Y20" s="1440">
        <v>50</v>
      </c>
      <c r="Z20" s="1440">
        <v>8</v>
      </c>
      <c r="AA20" s="1440">
        <v>21</v>
      </c>
      <c r="AB20" s="1440">
        <v>6</v>
      </c>
      <c r="AC20" s="1440">
        <v>18</v>
      </c>
      <c r="AD20" s="1440">
        <v>56</v>
      </c>
      <c r="AE20" s="1440">
        <v>55</v>
      </c>
      <c r="AF20" s="1440">
        <v>22</v>
      </c>
      <c r="AG20" s="1440">
        <v>25</v>
      </c>
      <c r="AH20" s="1440">
        <v>29</v>
      </c>
      <c r="AI20" s="1440">
        <v>25</v>
      </c>
      <c r="AJ20" s="1440">
        <v>8</v>
      </c>
      <c r="AK20" s="1440">
        <v>51</v>
      </c>
      <c r="AL20" s="1440">
        <v>0</v>
      </c>
      <c r="AM20" s="1440">
        <v>62</v>
      </c>
      <c r="AN20" s="1440">
        <v>80</v>
      </c>
      <c r="AO20" s="1440">
        <v>0</v>
      </c>
      <c r="AP20" s="1440">
        <v>0</v>
      </c>
      <c r="AQ20" s="1440">
        <v>8</v>
      </c>
      <c r="AR20" s="1440">
        <v>0</v>
      </c>
      <c r="AS20" s="1440">
        <v>150</v>
      </c>
      <c r="AT20" s="1440">
        <v>0</v>
      </c>
      <c r="AU20" s="1440">
        <v>125</v>
      </c>
      <c r="AV20" s="1440">
        <v>0</v>
      </c>
      <c r="AW20" s="1440">
        <v>40</v>
      </c>
      <c r="AX20" s="1440">
        <v>0</v>
      </c>
      <c r="AY20" s="1440">
        <v>16</v>
      </c>
      <c r="AZ20" s="1440">
        <v>90</v>
      </c>
      <c r="BA20" s="1440">
        <v>99</v>
      </c>
      <c r="BB20" s="1440">
        <v>44</v>
      </c>
      <c r="BC20" s="1440">
        <v>19</v>
      </c>
      <c r="BD20" s="1440">
        <v>4</v>
      </c>
      <c r="BE20" s="1440">
        <v>100</v>
      </c>
      <c r="BF20" s="1440">
        <v>100</v>
      </c>
      <c r="BG20" s="1440">
        <v>0</v>
      </c>
      <c r="BH20" s="1440">
        <v>300</v>
      </c>
      <c r="BI20" s="1440">
        <v>210</v>
      </c>
      <c r="BJ20" s="1440">
        <v>184</v>
      </c>
      <c r="BK20" s="1440">
        <v>78</v>
      </c>
      <c r="BL20" s="1440">
        <v>100</v>
      </c>
      <c r="BM20" s="1440">
        <v>20</v>
      </c>
      <c r="BN20" s="1440">
        <v>0</v>
      </c>
      <c r="BO20" s="1440">
        <v>5</v>
      </c>
      <c r="BP20" s="1441">
        <v>45</v>
      </c>
      <c r="BQ20" s="1441">
        <v>85</v>
      </c>
      <c r="BR20" s="1441">
        <v>0</v>
      </c>
      <c r="BS20" s="1440">
        <v>8</v>
      </c>
      <c r="BT20" s="1441">
        <v>22</v>
      </c>
      <c r="BU20" s="1441">
        <v>8</v>
      </c>
      <c r="BV20" s="1441">
        <v>25</v>
      </c>
      <c r="BW20" s="1441">
        <v>21</v>
      </c>
      <c r="BX20" s="1430">
        <v>144</v>
      </c>
      <c r="BY20" s="1441">
        <v>42</v>
      </c>
      <c r="BZ20" s="1441">
        <v>90</v>
      </c>
      <c r="CA20" s="1441">
        <v>20</v>
      </c>
      <c r="CB20" s="1441">
        <v>0.7</v>
      </c>
      <c r="CC20" s="1441">
        <v>70</v>
      </c>
      <c r="CD20" s="1441">
        <v>60</v>
      </c>
      <c r="CE20" s="1441">
        <v>50</v>
      </c>
      <c r="CF20" s="1441">
        <v>50</v>
      </c>
      <c r="CG20" s="1441">
        <v>130</v>
      </c>
      <c r="CH20" s="1441">
        <v>331</v>
      </c>
      <c r="CI20" s="1441">
        <v>61</v>
      </c>
      <c r="CJ20" s="1441">
        <v>89</v>
      </c>
      <c r="CK20" s="1441">
        <v>47</v>
      </c>
      <c r="CL20" s="1441">
        <v>80</v>
      </c>
      <c r="CM20" s="1441">
        <v>19</v>
      </c>
      <c r="CN20" s="1441">
        <v>44</v>
      </c>
      <c r="CO20" s="1441">
        <v>8</v>
      </c>
      <c r="CP20" s="1441">
        <v>270</v>
      </c>
      <c r="CQ20" s="1441">
        <v>15</v>
      </c>
      <c r="CR20" s="1441">
        <v>11</v>
      </c>
      <c r="CS20" s="1441">
        <v>0</v>
      </c>
      <c r="CT20" s="1441">
        <v>205</v>
      </c>
      <c r="CU20" s="1441">
        <v>0</v>
      </c>
      <c r="CV20" s="1441">
        <v>0</v>
      </c>
      <c r="CW20" s="1441">
        <v>62</v>
      </c>
      <c r="CX20" s="1441">
        <v>0</v>
      </c>
      <c r="CY20" s="1441">
        <v>79</v>
      </c>
      <c r="CZ20" s="1441"/>
      <c r="DA20" s="1449">
        <v>478</v>
      </c>
      <c r="DB20" s="1716">
        <v>0</v>
      </c>
      <c r="DC20" s="1716">
        <v>410</v>
      </c>
      <c r="DD20" s="1716">
        <v>73</v>
      </c>
      <c r="DE20" s="1716">
        <v>97</v>
      </c>
      <c r="DF20" s="1716">
        <v>120</v>
      </c>
      <c r="DG20" s="1716">
        <v>0</v>
      </c>
      <c r="DH20" s="1716">
        <v>0</v>
      </c>
      <c r="DI20" s="1716">
        <v>0</v>
      </c>
      <c r="DJ20" s="1716">
        <v>3</v>
      </c>
      <c r="DK20" s="1716">
        <v>40</v>
      </c>
      <c r="DL20" s="1716">
        <v>183</v>
      </c>
      <c r="DM20" s="1716">
        <v>9</v>
      </c>
      <c r="DN20" s="1716">
        <v>80</v>
      </c>
      <c r="DO20" s="1716">
        <v>0</v>
      </c>
      <c r="DP20" s="1716">
        <v>0</v>
      </c>
      <c r="DQ20" s="1716">
        <v>0</v>
      </c>
      <c r="DR20" s="1716">
        <v>0</v>
      </c>
      <c r="DS20" s="1716">
        <v>0</v>
      </c>
      <c r="DT20" s="1716">
        <v>25</v>
      </c>
      <c r="DU20" s="1716">
        <v>40</v>
      </c>
      <c r="DV20" s="1716">
        <v>34</v>
      </c>
      <c r="DW20" s="1716">
        <v>0</v>
      </c>
      <c r="DX20" s="1716">
        <v>51</v>
      </c>
      <c r="DY20" s="1716">
        <v>33</v>
      </c>
      <c r="DZ20" s="1716">
        <v>18</v>
      </c>
      <c r="EA20" s="1716">
        <v>9</v>
      </c>
      <c r="EB20" s="1716">
        <v>5</v>
      </c>
      <c r="EC20" s="1716">
        <v>0</v>
      </c>
      <c r="ED20" s="1716">
        <v>0</v>
      </c>
      <c r="EE20" s="1716">
        <v>0</v>
      </c>
      <c r="EF20" s="1716">
        <v>0</v>
      </c>
      <c r="EG20" s="1716">
        <v>0</v>
      </c>
      <c r="EH20" s="1756">
        <v>216</v>
      </c>
      <c r="EI20" s="1756">
        <v>0</v>
      </c>
      <c r="EJ20" s="1756">
        <v>0</v>
      </c>
      <c r="EK20" s="1756">
        <v>140</v>
      </c>
      <c r="EL20" s="1756">
        <v>94</v>
      </c>
      <c r="EM20" s="1756">
        <v>0</v>
      </c>
      <c r="EN20" s="1756">
        <v>155</v>
      </c>
      <c r="EO20" s="1756">
        <v>0</v>
      </c>
      <c r="EP20" s="1756"/>
      <c r="EQ20" s="1738">
        <v>6726.7</v>
      </c>
      <c r="ER20" s="1760">
        <v>2313</v>
      </c>
      <c r="ES20" s="1747">
        <v>9039.7000000000007</v>
      </c>
      <c r="ET20" s="1748">
        <v>3948</v>
      </c>
      <c r="EU20" s="1309">
        <v>478</v>
      </c>
      <c r="EV20" s="1309">
        <v>1738</v>
      </c>
      <c r="EW20" s="1310">
        <v>1845</v>
      </c>
      <c r="EX20" s="1310">
        <v>0</v>
      </c>
      <c r="EY20" s="1310">
        <v>142</v>
      </c>
      <c r="EZ20" s="1310">
        <v>744</v>
      </c>
      <c r="FA20" s="1310">
        <v>144</v>
      </c>
      <c r="FB20" s="1310">
        <v>0.7</v>
      </c>
      <c r="FC20" s="1310">
        <v>0</v>
      </c>
      <c r="FD20" s="3260">
        <v>103.39</v>
      </c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292"/>
      <c r="GB20" s="292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</row>
    <row r="21" spans="1:233" ht="21.75" customHeight="1" thickBot="1">
      <c r="A21" s="1233">
        <v>0.70833333333333337</v>
      </c>
      <c r="B21" s="1443">
        <v>0</v>
      </c>
      <c r="C21" s="1440">
        <v>120</v>
      </c>
      <c r="D21" s="1440">
        <v>0</v>
      </c>
      <c r="E21" s="1440">
        <v>0</v>
      </c>
      <c r="F21" s="1441">
        <v>320</v>
      </c>
      <c r="G21" s="1441">
        <v>52</v>
      </c>
      <c r="H21" s="1440">
        <v>20</v>
      </c>
      <c r="I21" s="1440">
        <v>350</v>
      </c>
      <c r="J21" s="1440">
        <v>251</v>
      </c>
      <c r="K21" s="1440">
        <v>0</v>
      </c>
      <c r="L21" s="1440">
        <v>0</v>
      </c>
      <c r="M21" s="1440">
        <v>380</v>
      </c>
      <c r="N21" s="1440">
        <v>200</v>
      </c>
      <c r="O21" s="1440">
        <v>40</v>
      </c>
      <c r="P21" s="1440">
        <v>15</v>
      </c>
      <c r="Q21" s="1440">
        <v>15</v>
      </c>
      <c r="R21" s="1440">
        <v>192</v>
      </c>
      <c r="S21" s="1440">
        <v>0</v>
      </c>
      <c r="T21" s="1440">
        <v>0</v>
      </c>
      <c r="U21" s="1440">
        <v>0</v>
      </c>
      <c r="V21" s="1440">
        <v>30</v>
      </c>
      <c r="W21" s="1441">
        <v>24</v>
      </c>
      <c r="X21" s="1440">
        <v>132</v>
      </c>
      <c r="Y21" s="1440">
        <v>10</v>
      </c>
      <c r="Z21" s="1440">
        <v>8</v>
      </c>
      <c r="AA21" s="1440">
        <v>11</v>
      </c>
      <c r="AB21" s="1440">
        <v>6</v>
      </c>
      <c r="AC21" s="1440">
        <v>18</v>
      </c>
      <c r="AD21" s="1440">
        <v>56</v>
      </c>
      <c r="AE21" s="1440">
        <v>55</v>
      </c>
      <c r="AF21" s="1440">
        <v>22</v>
      </c>
      <c r="AG21" s="1440">
        <v>25</v>
      </c>
      <c r="AH21" s="1440">
        <v>29</v>
      </c>
      <c r="AI21" s="1440">
        <v>25</v>
      </c>
      <c r="AJ21" s="1440">
        <v>8</v>
      </c>
      <c r="AK21" s="1440">
        <v>51</v>
      </c>
      <c r="AL21" s="1440">
        <v>0</v>
      </c>
      <c r="AM21" s="1440">
        <v>60</v>
      </c>
      <c r="AN21" s="1440">
        <v>80</v>
      </c>
      <c r="AO21" s="1440">
        <v>0</v>
      </c>
      <c r="AP21" s="1440">
        <v>0</v>
      </c>
      <c r="AQ21" s="1440">
        <v>16</v>
      </c>
      <c r="AR21" s="1440">
        <v>0</v>
      </c>
      <c r="AS21" s="1440">
        <v>151</v>
      </c>
      <c r="AT21" s="1440">
        <v>0</v>
      </c>
      <c r="AU21" s="1440">
        <v>100</v>
      </c>
      <c r="AV21" s="1440">
        <v>0</v>
      </c>
      <c r="AW21" s="1440">
        <v>40</v>
      </c>
      <c r="AX21" s="1440">
        <v>0</v>
      </c>
      <c r="AY21" s="1440">
        <v>16</v>
      </c>
      <c r="AZ21" s="1440">
        <v>90</v>
      </c>
      <c r="BA21" s="1440">
        <v>99</v>
      </c>
      <c r="BB21" s="1440">
        <v>45</v>
      </c>
      <c r="BC21" s="1440">
        <v>19</v>
      </c>
      <c r="BD21" s="1440">
        <v>6</v>
      </c>
      <c r="BE21" s="1440">
        <v>100</v>
      </c>
      <c r="BF21" s="1440">
        <v>100</v>
      </c>
      <c r="BG21" s="1440">
        <v>0</v>
      </c>
      <c r="BH21" s="1440">
        <v>300</v>
      </c>
      <c r="BI21" s="1440">
        <v>190</v>
      </c>
      <c r="BJ21" s="1440">
        <v>170</v>
      </c>
      <c r="BK21" s="1440">
        <v>78</v>
      </c>
      <c r="BL21" s="1440">
        <v>100</v>
      </c>
      <c r="BM21" s="1440">
        <v>20</v>
      </c>
      <c r="BN21" s="1440">
        <v>0</v>
      </c>
      <c r="BO21" s="1440">
        <v>5</v>
      </c>
      <c r="BP21" s="1441">
        <v>45</v>
      </c>
      <c r="BQ21" s="1441">
        <v>85</v>
      </c>
      <c r="BR21" s="1441">
        <v>0</v>
      </c>
      <c r="BS21" s="1440">
        <v>8</v>
      </c>
      <c r="BT21" s="1441">
        <v>22</v>
      </c>
      <c r="BU21" s="1441">
        <v>8</v>
      </c>
      <c r="BV21" s="1441">
        <v>33</v>
      </c>
      <c r="BW21" s="1441">
        <v>21</v>
      </c>
      <c r="BX21" s="1430">
        <v>144</v>
      </c>
      <c r="BY21" s="1441">
        <v>42</v>
      </c>
      <c r="BZ21" s="1441">
        <v>90</v>
      </c>
      <c r="CA21" s="1441">
        <v>20</v>
      </c>
      <c r="CB21" s="1441">
        <v>0.5</v>
      </c>
      <c r="CC21" s="1441">
        <v>70</v>
      </c>
      <c r="CD21" s="1441">
        <v>60</v>
      </c>
      <c r="CE21" s="1441">
        <v>50</v>
      </c>
      <c r="CF21" s="1441">
        <v>10</v>
      </c>
      <c r="CG21" s="1441">
        <v>100</v>
      </c>
      <c r="CH21" s="1441">
        <v>306</v>
      </c>
      <c r="CI21" s="1441">
        <v>52</v>
      </c>
      <c r="CJ21" s="1441">
        <v>89</v>
      </c>
      <c r="CK21" s="1441">
        <v>10</v>
      </c>
      <c r="CL21" s="1441">
        <v>128</v>
      </c>
      <c r="CM21" s="1441">
        <v>19</v>
      </c>
      <c r="CN21" s="1441">
        <v>45</v>
      </c>
      <c r="CO21" s="1441">
        <v>0</v>
      </c>
      <c r="CP21" s="1441">
        <v>260</v>
      </c>
      <c r="CQ21" s="1441">
        <v>15</v>
      </c>
      <c r="CR21" s="1441">
        <v>11</v>
      </c>
      <c r="CS21" s="1441">
        <v>0</v>
      </c>
      <c r="CT21" s="1441">
        <v>205</v>
      </c>
      <c r="CU21" s="1441">
        <v>302</v>
      </c>
      <c r="CV21" s="1441">
        <v>0</v>
      </c>
      <c r="CW21" s="1441">
        <v>70</v>
      </c>
      <c r="CX21" s="1441">
        <v>0</v>
      </c>
      <c r="CY21" s="1441">
        <v>79</v>
      </c>
      <c r="CZ21" s="1441"/>
      <c r="DA21" s="1449">
        <v>478</v>
      </c>
      <c r="DB21" s="1716">
        <v>0</v>
      </c>
      <c r="DC21" s="1716">
        <v>411</v>
      </c>
      <c r="DD21" s="1716">
        <v>33</v>
      </c>
      <c r="DE21" s="1716">
        <v>97</v>
      </c>
      <c r="DF21" s="1716">
        <v>120</v>
      </c>
      <c r="DG21" s="1716">
        <v>0</v>
      </c>
      <c r="DH21" s="1716">
        <v>0</v>
      </c>
      <c r="DI21" s="1716">
        <v>8</v>
      </c>
      <c r="DJ21" s="1716">
        <v>16</v>
      </c>
      <c r="DK21" s="1716">
        <v>32</v>
      </c>
      <c r="DL21" s="1716">
        <v>155</v>
      </c>
      <c r="DM21" s="1716">
        <v>1</v>
      </c>
      <c r="DN21" s="1716">
        <v>80</v>
      </c>
      <c r="DO21" s="1716">
        <v>0</v>
      </c>
      <c r="DP21" s="1716">
        <v>0</v>
      </c>
      <c r="DQ21" s="1716">
        <v>0</v>
      </c>
      <c r="DR21" s="1716">
        <v>0</v>
      </c>
      <c r="DS21" s="1716">
        <v>0</v>
      </c>
      <c r="DT21" s="1716">
        <v>25</v>
      </c>
      <c r="DU21" s="1716">
        <v>40</v>
      </c>
      <c r="DV21" s="1716">
        <v>34</v>
      </c>
      <c r="DW21" s="1716">
        <v>0</v>
      </c>
      <c r="DX21" s="1716">
        <v>25</v>
      </c>
      <c r="DY21" s="1716">
        <v>41</v>
      </c>
      <c r="DZ21" s="1716">
        <v>18</v>
      </c>
      <c r="EA21" s="1716">
        <v>9</v>
      </c>
      <c r="EB21" s="1716">
        <v>8</v>
      </c>
      <c r="EC21" s="1716">
        <v>0</v>
      </c>
      <c r="ED21" s="1716">
        <v>0</v>
      </c>
      <c r="EE21" s="1716">
        <v>0</v>
      </c>
      <c r="EF21" s="1716">
        <v>0</v>
      </c>
      <c r="EG21" s="1716">
        <v>0</v>
      </c>
      <c r="EH21" s="1756">
        <v>215</v>
      </c>
      <c r="EI21" s="1756">
        <v>0</v>
      </c>
      <c r="EJ21" s="1756">
        <v>0</v>
      </c>
      <c r="EK21" s="1756">
        <v>140</v>
      </c>
      <c r="EL21" s="1756">
        <v>96</v>
      </c>
      <c r="EM21" s="1756">
        <v>0</v>
      </c>
      <c r="EN21" s="1756">
        <v>153</v>
      </c>
      <c r="EO21" s="1756">
        <v>0</v>
      </c>
      <c r="EP21" s="1756"/>
      <c r="EQ21" s="1738">
        <v>6649.5</v>
      </c>
      <c r="ER21" s="1761">
        <v>2235</v>
      </c>
      <c r="ES21" s="1749">
        <v>8884.5</v>
      </c>
      <c r="ET21" s="1750">
        <v>3839</v>
      </c>
      <c r="EU21" s="1310">
        <v>478</v>
      </c>
      <c r="EV21" s="1310">
        <v>1610</v>
      </c>
      <c r="EW21" s="1310">
        <v>1924</v>
      </c>
      <c r="EX21" s="1310">
        <v>0</v>
      </c>
      <c r="EY21" s="1310">
        <v>140</v>
      </c>
      <c r="EZ21" s="1310">
        <v>749</v>
      </c>
      <c r="FA21" s="1310">
        <v>144</v>
      </c>
      <c r="FB21" s="1310">
        <v>0.5</v>
      </c>
      <c r="FC21" s="1310">
        <v>0</v>
      </c>
      <c r="FD21" s="3260">
        <v>103.39</v>
      </c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</row>
    <row r="22" spans="1:233" ht="21.75" customHeight="1" thickBot="1">
      <c r="A22" s="1233">
        <v>0.75</v>
      </c>
      <c r="B22" s="1443">
        <v>0</v>
      </c>
      <c r="C22" s="1440">
        <v>120</v>
      </c>
      <c r="D22" s="1440">
        <v>0</v>
      </c>
      <c r="E22" s="1440">
        <v>0</v>
      </c>
      <c r="F22" s="1441">
        <v>320</v>
      </c>
      <c r="G22" s="1441">
        <v>52</v>
      </c>
      <c r="H22" s="1440">
        <v>20</v>
      </c>
      <c r="I22" s="1440">
        <v>300</v>
      </c>
      <c r="J22" s="1440">
        <v>251</v>
      </c>
      <c r="K22" s="1440">
        <v>0</v>
      </c>
      <c r="L22" s="1440">
        <v>0</v>
      </c>
      <c r="M22" s="1440">
        <v>380</v>
      </c>
      <c r="N22" s="1440">
        <v>200</v>
      </c>
      <c r="O22" s="1440">
        <v>10</v>
      </c>
      <c r="P22" s="1440">
        <v>15</v>
      </c>
      <c r="Q22" s="1440">
        <v>15</v>
      </c>
      <c r="R22" s="1440">
        <v>218</v>
      </c>
      <c r="S22" s="1440">
        <v>0</v>
      </c>
      <c r="T22" s="1440">
        <v>0</v>
      </c>
      <c r="U22" s="1440">
        <v>0</v>
      </c>
      <c r="V22" s="1440">
        <v>7</v>
      </c>
      <c r="W22" s="1441">
        <v>24</v>
      </c>
      <c r="X22" s="1440">
        <v>132</v>
      </c>
      <c r="Y22" s="1440">
        <v>10</v>
      </c>
      <c r="Z22" s="1440">
        <v>8</v>
      </c>
      <c r="AA22" s="1440">
        <v>11</v>
      </c>
      <c r="AB22" s="1440">
        <v>6</v>
      </c>
      <c r="AC22" s="1440">
        <v>54</v>
      </c>
      <c r="AD22" s="1440">
        <v>55</v>
      </c>
      <c r="AE22" s="1440">
        <v>55</v>
      </c>
      <c r="AF22" s="1440">
        <v>22</v>
      </c>
      <c r="AG22" s="1440">
        <v>25</v>
      </c>
      <c r="AH22" s="1440">
        <v>29</v>
      </c>
      <c r="AI22" s="1440">
        <v>25</v>
      </c>
      <c r="AJ22" s="1440">
        <v>22</v>
      </c>
      <c r="AK22" s="1440">
        <v>51</v>
      </c>
      <c r="AL22" s="1440">
        <v>0</v>
      </c>
      <c r="AM22" s="1440">
        <v>60</v>
      </c>
      <c r="AN22" s="1440">
        <v>80</v>
      </c>
      <c r="AO22" s="1440">
        <v>0</v>
      </c>
      <c r="AP22" s="1440">
        <v>0</v>
      </c>
      <c r="AQ22" s="1440">
        <v>16</v>
      </c>
      <c r="AR22" s="1440">
        <v>0</v>
      </c>
      <c r="AS22" s="1440">
        <v>151</v>
      </c>
      <c r="AT22" s="1440">
        <v>0</v>
      </c>
      <c r="AU22" s="1440">
        <v>70</v>
      </c>
      <c r="AV22" s="1440">
        <v>0</v>
      </c>
      <c r="AW22" s="1440">
        <v>50</v>
      </c>
      <c r="AX22" s="1440">
        <v>0</v>
      </c>
      <c r="AY22" s="1440">
        <v>16</v>
      </c>
      <c r="AZ22" s="1440">
        <v>90</v>
      </c>
      <c r="BA22" s="1440">
        <v>98</v>
      </c>
      <c r="BB22" s="1440">
        <v>45</v>
      </c>
      <c r="BC22" s="1440">
        <v>19</v>
      </c>
      <c r="BD22" s="1440">
        <v>6</v>
      </c>
      <c r="BE22" s="1440">
        <v>100</v>
      </c>
      <c r="BF22" s="1440">
        <v>100</v>
      </c>
      <c r="BG22" s="1440">
        <v>0</v>
      </c>
      <c r="BH22" s="1440">
        <v>300</v>
      </c>
      <c r="BI22" s="1440">
        <v>50</v>
      </c>
      <c r="BJ22" s="1440">
        <v>182</v>
      </c>
      <c r="BK22" s="1440">
        <v>78</v>
      </c>
      <c r="BL22" s="1440">
        <v>100</v>
      </c>
      <c r="BM22" s="1440">
        <v>20</v>
      </c>
      <c r="BN22" s="1440">
        <v>0</v>
      </c>
      <c r="BO22" s="1440">
        <v>5</v>
      </c>
      <c r="BP22" s="1441">
        <v>45</v>
      </c>
      <c r="BQ22" s="1441">
        <v>85</v>
      </c>
      <c r="BR22" s="1441">
        <v>0</v>
      </c>
      <c r="BS22" s="1440">
        <v>8</v>
      </c>
      <c r="BT22" s="1441">
        <v>22</v>
      </c>
      <c r="BU22" s="1441">
        <v>8</v>
      </c>
      <c r="BV22" s="1441">
        <v>33</v>
      </c>
      <c r="BW22" s="1441">
        <v>21</v>
      </c>
      <c r="BX22" s="1430">
        <v>134</v>
      </c>
      <c r="BY22" s="1441">
        <v>42</v>
      </c>
      <c r="BZ22" s="1441">
        <v>90</v>
      </c>
      <c r="CA22" s="1441">
        <v>20</v>
      </c>
      <c r="CB22" s="1441">
        <v>0.1</v>
      </c>
      <c r="CC22" s="1441">
        <v>67</v>
      </c>
      <c r="CD22" s="1441">
        <v>60</v>
      </c>
      <c r="CE22" s="1441">
        <v>11</v>
      </c>
      <c r="CF22" s="1441">
        <v>10</v>
      </c>
      <c r="CG22" s="1441">
        <v>163</v>
      </c>
      <c r="CH22" s="1441">
        <v>302</v>
      </c>
      <c r="CI22" s="1441">
        <v>62</v>
      </c>
      <c r="CJ22" s="1441">
        <v>89</v>
      </c>
      <c r="CK22" s="1441">
        <v>10</v>
      </c>
      <c r="CL22" s="1441">
        <v>100</v>
      </c>
      <c r="CM22" s="1441">
        <v>19</v>
      </c>
      <c r="CN22" s="1441">
        <v>45</v>
      </c>
      <c r="CO22" s="1441">
        <v>0</v>
      </c>
      <c r="CP22" s="1441">
        <v>260</v>
      </c>
      <c r="CQ22" s="1441">
        <v>15</v>
      </c>
      <c r="CR22" s="1441">
        <v>11</v>
      </c>
      <c r="CS22" s="1441">
        <v>0</v>
      </c>
      <c r="CT22" s="1441">
        <v>205</v>
      </c>
      <c r="CU22" s="1441">
        <v>304</v>
      </c>
      <c r="CV22" s="1441">
        <v>0</v>
      </c>
      <c r="CW22" s="1441">
        <v>70</v>
      </c>
      <c r="CX22" s="1441">
        <v>0</v>
      </c>
      <c r="CY22" s="1441">
        <v>79</v>
      </c>
      <c r="CZ22" s="1441"/>
      <c r="DA22" s="1449">
        <v>477</v>
      </c>
      <c r="DB22" s="1716">
        <v>0</v>
      </c>
      <c r="DC22" s="1716">
        <v>350</v>
      </c>
      <c r="DD22" s="1716">
        <v>10</v>
      </c>
      <c r="DE22" s="1716">
        <v>113</v>
      </c>
      <c r="DF22" s="1716">
        <v>120</v>
      </c>
      <c r="DG22" s="1716">
        <v>0</v>
      </c>
      <c r="DH22" s="1716">
        <v>0</v>
      </c>
      <c r="DI22" s="1716">
        <v>9</v>
      </c>
      <c r="DJ22" s="1716">
        <v>33</v>
      </c>
      <c r="DK22" s="1716">
        <v>8</v>
      </c>
      <c r="DL22" s="1716">
        <v>169</v>
      </c>
      <c r="DM22" s="1716">
        <v>11</v>
      </c>
      <c r="DN22" s="1716">
        <v>80</v>
      </c>
      <c r="DO22" s="1716">
        <v>0</v>
      </c>
      <c r="DP22" s="1716">
        <v>0</v>
      </c>
      <c r="DQ22" s="1716">
        <v>0</v>
      </c>
      <c r="DR22" s="1716">
        <v>0</v>
      </c>
      <c r="DS22" s="1716">
        <v>10</v>
      </c>
      <c r="DT22" s="1716">
        <v>25</v>
      </c>
      <c r="DU22" s="1716">
        <v>40</v>
      </c>
      <c r="DV22" s="1716">
        <v>43</v>
      </c>
      <c r="DW22" s="1716">
        <v>0</v>
      </c>
      <c r="DX22" s="1716">
        <v>25</v>
      </c>
      <c r="DY22" s="1716">
        <v>41</v>
      </c>
      <c r="DZ22" s="1716">
        <v>18</v>
      </c>
      <c r="EA22" s="1716">
        <v>9</v>
      </c>
      <c r="EB22" s="1716">
        <v>8</v>
      </c>
      <c r="EC22" s="1716">
        <v>0</v>
      </c>
      <c r="ED22" s="1716">
        <v>0</v>
      </c>
      <c r="EE22" s="1716">
        <v>0</v>
      </c>
      <c r="EF22" s="1716">
        <v>0</v>
      </c>
      <c r="EG22" s="1716">
        <v>0</v>
      </c>
      <c r="EH22" s="1756">
        <v>205</v>
      </c>
      <c r="EI22" s="1756">
        <v>0</v>
      </c>
      <c r="EJ22" s="1756">
        <v>0</v>
      </c>
      <c r="EK22" s="1756">
        <v>140</v>
      </c>
      <c r="EL22" s="1756">
        <v>95</v>
      </c>
      <c r="EM22" s="1756">
        <v>0</v>
      </c>
      <c r="EN22" s="1756">
        <v>152</v>
      </c>
      <c r="EO22" s="1756">
        <v>0</v>
      </c>
      <c r="EP22" s="1756"/>
      <c r="EQ22" s="1738">
        <v>6463.1</v>
      </c>
      <c r="ER22" s="1762">
        <v>2191</v>
      </c>
      <c r="ES22" s="1737">
        <v>8654.1</v>
      </c>
      <c r="ET22" s="1712">
        <v>3618</v>
      </c>
      <c r="EU22" s="1310">
        <v>477</v>
      </c>
      <c r="EV22" s="1310">
        <v>1643</v>
      </c>
      <c r="EW22" s="1310">
        <v>1895</v>
      </c>
      <c r="EX22" s="1310">
        <v>0</v>
      </c>
      <c r="EY22" s="1310">
        <v>140</v>
      </c>
      <c r="EZ22" s="1310">
        <v>747</v>
      </c>
      <c r="FA22" s="1310">
        <v>134</v>
      </c>
      <c r="FB22" s="1310">
        <v>0.1</v>
      </c>
      <c r="FC22" s="1310">
        <v>0</v>
      </c>
      <c r="FD22" s="3260">
        <v>103.39</v>
      </c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</row>
    <row r="23" spans="1:233" ht="23.25" hidden="1" customHeight="1" thickBot="1">
      <c r="A23" s="1233">
        <v>0.77083333333333337</v>
      </c>
      <c r="B23" s="1717">
        <v>0</v>
      </c>
      <c r="C23" s="1718">
        <v>0</v>
      </c>
      <c r="D23" s="1718">
        <v>0</v>
      </c>
      <c r="E23" s="1718">
        <v>0</v>
      </c>
      <c r="F23" s="1718">
        <v>0</v>
      </c>
      <c r="G23" s="1718">
        <v>0</v>
      </c>
      <c r="H23" s="1718">
        <v>0</v>
      </c>
      <c r="I23" s="1718">
        <v>0</v>
      </c>
      <c r="J23" s="1718">
        <v>0</v>
      </c>
      <c r="K23" s="1718">
        <v>0</v>
      </c>
      <c r="L23" s="1718">
        <v>0</v>
      </c>
      <c r="M23" s="1718">
        <v>0</v>
      </c>
      <c r="N23" s="1718">
        <v>0</v>
      </c>
      <c r="O23" s="1718">
        <v>0</v>
      </c>
      <c r="P23" s="1718">
        <v>0</v>
      </c>
      <c r="Q23" s="1718">
        <v>0</v>
      </c>
      <c r="R23" s="1718">
        <v>0</v>
      </c>
      <c r="S23" s="1718">
        <v>0</v>
      </c>
      <c r="T23" s="1718">
        <v>0</v>
      </c>
      <c r="U23" s="1718">
        <v>0</v>
      </c>
      <c r="V23" s="1718">
        <v>0</v>
      </c>
      <c r="W23" s="1718">
        <v>0</v>
      </c>
      <c r="X23" s="1718">
        <v>0</v>
      </c>
      <c r="Y23" s="1718">
        <v>0</v>
      </c>
      <c r="Z23" s="1718">
        <v>0</v>
      </c>
      <c r="AA23" s="1718">
        <v>0</v>
      </c>
      <c r="AB23" s="1718">
        <v>0</v>
      </c>
      <c r="AC23" s="1718">
        <v>0</v>
      </c>
      <c r="AD23" s="1718">
        <v>0</v>
      </c>
      <c r="AE23" s="1718">
        <v>0</v>
      </c>
      <c r="AF23" s="1718">
        <v>0</v>
      </c>
      <c r="AG23" s="1718">
        <v>0</v>
      </c>
      <c r="AH23" s="1718">
        <v>0</v>
      </c>
      <c r="AI23" s="1718">
        <v>0</v>
      </c>
      <c r="AJ23" s="1718">
        <v>0</v>
      </c>
      <c r="AK23" s="1718">
        <v>0</v>
      </c>
      <c r="AL23" s="1718">
        <v>0</v>
      </c>
      <c r="AM23" s="1718">
        <v>0</v>
      </c>
      <c r="AN23" s="1718">
        <v>0</v>
      </c>
      <c r="AO23" s="1718">
        <v>0</v>
      </c>
      <c r="AP23" s="1718">
        <v>0</v>
      </c>
      <c r="AQ23" s="1718">
        <v>0</v>
      </c>
      <c r="AR23" s="1718">
        <v>0</v>
      </c>
      <c r="AS23" s="1718">
        <v>0</v>
      </c>
      <c r="AT23" s="1718">
        <v>0</v>
      </c>
      <c r="AU23" s="1718">
        <v>0</v>
      </c>
      <c r="AV23" s="1718">
        <v>0</v>
      </c>
      <c r="AW23" s="1718">
        <v>0</v>
      </c>
      <c r="AX23" s="1718">
        <v>0</v>
      </c>
      <c r="AY23" s="1718">
        <v>0</v>
      </c>
      <c r="AZ23" s="1718">
        <v>0</v>
      </c>
      <c r="BA23" s="1718">
        <v>0</v>
      </c>
      <c r="BB23" s="1718">
        <v>0</v>
      </c>
      <c r="BC23" s="1718">
        <v>0</v>
      </c>
      <c r="BD23" s="1718">
        <v>0</v>
      </c>
      <c r="BE23" s="1718">
        <v>0</v>
      </c>
      <c r="BF23" s="1718">
        <v>0</v>
      </c>
      <c r="BG23" s="1718">
        <v>0</v>
      </c>
      <c r="BH23" s="1718">
        <v>0</v>
      </c>
      <c r="BI23" s="1718">
        <v>0</v>
      </c>
      <c r="BJ23" s="1718">
        <v>0</v>
      </c>
      <c r="BK23" s="1718">
        <v>0</v>
      </c>
      <c r="BL23" s="1718">
        <v>0</v>
      </c>
      <c r="BM23" s="1718">
        <v>0</v>
      </c>
      <c r="BN23" s="1718">
        <v>0</v>
      </c>
      <c r="BO23" s="1718">
        <v>0</v>
      </c>
      <c r="BP23" s="1718">
        <v>0</v>
      </c>
      <c r="BQ23" s="1718">
        <v>0</v>
      </c>
      <c r="BR23" s="1718">
        <v>0</v>
      </c>
      <c r="BS23" s="1718">
        <v>0</v>
      </c>
      <c r="BT23" s="1718">
        <v>0</v>
      </c>
      <c r="BU23" s="1718">
        <v>0</v>
      </c>
      <c r="BV23" s="1718">
        <v>0</v>
      </c>
      <c r="BW23" s="1718">
        <v>0</v>
      </c>
      <c r="BX23" s="1719">
        <v>0</v>
      </c>
      <c r="BY23" s="1718">
        <v>0</v>
      </c>
      <c r="BZ23" s="1718">
        <v>0</v>
      </c>
      <c r="CA23" s="1718">
        <v>0</v>
      </c>
      <c r="CB23" s="1718">
        <v>0</v>
      </c>
      <c r="CC23" s="1718">
        <v>0</v>
      </c>
      <c r="CD23" s="1718">
        <v>0</v>
      </c>
      <c r="CE23" s="1718">
        <v>0</v>
      </c>
      <c r="CF23" s="1718">
        <v>0</v>
      </c>
      <c r="CG23" s="1718">
        <v>0</v>
      </c>
      <c r="CH23" s="1718">
        <v>0</v>
      </c>
      <c r="CI23" s="1718">
        <v>0</v>
      </c>
      <c r="CJ23" s="1718">
        <v>0</v>
      </c>
      <c r="CK23" s="1718">
        <v>0</v>
      </c>
      <c r="CL23" s="1718">
        <v>0</v>
      </c>
      <c r="CM23" s="1718">
        <v>0</v>
      </c>
      <c r="CN23" s="1718">
        <v>0</v>
      </c>
      <c r="CO23" s="1718">
        <v>0</v>
      </c>
      <c r="CP23" s="1718">
        <v>0</v>
      </c>
      <c r="CQ23" s="1718">
        <v>0</v>
      </c>
      <c r="CR23" s="1718">
        <v>0</v>
      </c>
      <c r="CS23" s="1718">
        <v>0</v>
      </c>
      <c r="CT23" s="1718">
        <v>0</v>
      </c>
      <c r="CU23" s="1718">
        <v>0</v>
      </c>
      <c r="CV23" s="1718">
        <v>0</v>
      </c>
      <c r="CW23" s="1718">
        <v>0</v>
      </c>
      <c r="CX23" s="1718">
        <v>0</v>
      </c>
      <c r="CY23" s="1718">
        <v>0</v>
      </c>
      <c r="CZ23" s="1718"/>
      <c r="DA23" s="1719">
        <v>0</v>
      </c>
      <c r="DB23" s="1720">
        <v>0</v>
      </c>
      <c r="DC23" s="1720">
        <v>0</v>
      </c>
      <c r="DD23" s="1720">
        <v>0</v>
      </c>
      <c r="DE23" s="1720">
        <v>0</v>
      </c>
      <c r="DF23" s="1720">
        <v>0</v>
      </c>
      <c r="DG23" s="1720">
        <v>0</v>
      </c>
      <c r="DH23" s="1720">
        <v>0</v>
      </c>
      <c r="DI23" s="1720">
        <v>0</v>
      </c>
      <c r="DJ23" s="1720">
        <v>0</v>
      </c>
      <c r="DK23" s="1720">
        <v>0</v>
      </c>
      <c r="DL23" s="1720">
        <v>0</v>
      </c>
      <c r="DM23" s="1720">
        <v>0</v>
      </c>
      <c r="DN23" s="1720">
        <v>0</v>
      </c>
      <c r="DO23" s="1720">
        <v>0</v>
      </c>
      <c r="DP23" s="1720">
        <v>0</v>
      </c>
      <c r="DQ23" s="1720">
        <v>0</v>
      </c>
      <c r="DR23" s="1720">
        <v>0</v>
      </c>
      <c r="DS23" s="1720">
        <v>0</v>
      </c>
      <c r="DT23" s="1720">
        <v>0</v>
      </c>
      <c r="DU23" s="1720">
        <v>0</v>
      </c>
      <c r="DV23" s="1720">
        <v>0</v>
      </c>
      <c r="DW23" s="1720">
        <v>0</v>
      </c>
      <c r="DX23" s="1720">
        <v>0</v>
      </c>
      <c r="DY23" s="1720">
        <v>0</v>
      </c>
      <c r="DZ23" s="1720">
        <v>0</v>
      </c>
      <c r="EA23" s="1720">
        <v>0</v>
      </c>
      <c r="EB23" s="1720">
        <v>0</v>
      </c>
      <c r="EC23" s="1720">
        <v>0</v>
      </c>
      <c r="ED23" s="1720">
        <v>0</v>
      </c>
      <c r="EE23" s="1720">
        <v>0</v>
      </c>
      <c r="EF23" s="1720">
        <v>0</v>
      </c>
      <c r="EG23" s="1720">
        <v>0</v>
      </c>
      <c r="EH23" s="1757">
        <v>0</v>
      </c>
      <c r="EI23" s="1757">
        <v>0</v>
      </c>
      <c r="EJ23" s="1757">
        <v>0</v>
      </c>
      <c r="EK23" s="1757">
        <v>0</v>
      </c>
      <c r="EL23" s="1757">
        <v>0</v>
      </c>
      <c r="EM23" s="1757">
        <v>0</v>
      </c>
      <c r="EN23" s="1757">
        <v>0</v>
      </c>
      <c r="EO23" s="1757">
        <v>0</v>
      </c>
      <c r="EP23" s="1757"/>
      <c r="EQ23" s="1764">
        <v>0</v>
      </c>
      <c r="ER23" s="1762">
        <v>0</v>
      </c>
      <c r="ES23" s="1749">
        <v>0</v>
      </c>
      <c r="ET23" s="1751">
        <v>0</v>
      </c>
      <c r="EU23" s="1752">
        <v>0</v>
      </c>
      <c r="EV23" s="1752">
        <v>0</v>
      </c>
      <c r="EW23" s="1310">
        <v>0</v>
      </c>
      <c r="EX23" s="1310">
        <v>0</v>
      </c>
      <c r="EY23" s="1310">
        <v>0</v>
      </c>
      <c r="EZ23" s="1310">
        <v>0</v>
      </c>
      <c r="FA23" s="1310">
        <v>0</v>
      </c>
      <c r="FB23" s="1310">
        <v>0</v>
      </c>
      <c r="FC23" s="1310">
        <v>0</v>
      </c>
      <c r="FD23" s="3260">
        <v>0</v>
      </c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</row>
    <row r="24" spans="1:233" ht="24" customHeight="1" thickBot="1">
      <c r="A24" s="1233">
        <v>0.79166666666666663</v>
      </c>
      <c r="B24" s="1443">
        <v>0</v>
      </c>
      <c r="C24" s="1440">
        <v>120</v>
      </c>
      <c r="D24" s="1440">
        <v>0</v>
      </c>
      <c r="E24" s="1440">
        <v>0</v>
      </c>
      <c r="F24" s="1440">
        <v>365</v>
      </c>
      <c r="G24" s="1440">
        <v>53</v>
      </c>
      <c r="H24" s="1440">
        <v>20</v>
      </c>
      <c r="I24" s="1440">
        <v>300</v>
      </c>
      <c r="J24" s="1440">
        <v>252</v>
      </c>
      <c r="K24" s="1440">
        <v>26</v>
      </c>
      <c r="L24" s="1440">
        <v>0</v>
      </c>
      <c r="M24" s="1440">
        <v>380</v>
      </c>
      <c r="N24" s="1440">
        <v>305</v>
      </c>
      <c r="O24" s="1440">
        <v>28</v>
      </c>
      <c r="P24" s="1440">
        <v>15</v>
      </c>
      <c r="Q24" s="1440">
        <v>22</v>
      </c>
      <c r="R24" s="1440">
        <v>214</v>
      </c>
      <c r="S24" s="1440">
        <v>0</v>
      </c>
      <c r="T24" s="1440">
        <v>0</v>
      </c>
      <c r="U24" s="1440">
        <v>0</v>
      </c>
      <c r="V24" s="1440">
        <v>10</v>
      </c>
      <c r="W24" s="1440">
        <v>24</v>
      </c>
      <c r="X24" s="1440">
        <v>149</v>
      </c>
      <c r="Y24" s="1440">
        <v>50</v>
      </c>
      <c r="Z24" s="1440">
        <v>8</v>
      </c>
      <c r="AA24" s="1440">
        <v>50</v>
      </c>
      <c r="AB24" s="1440">
        <v>6</v>
      </c>
      <c r="AC24" s="1440">
        <v>54</v>
      </c>
      <c r="AD24" s="1440">
        <v>55</v>
      </c>
      <c r="AE24" s="1440">
        <v>55</v>
      </c>
      <c r="AF24" s="1440">
        <v>22</v>
      </c>
      <c r="AG24" s="1440">
        <v>25</v>
      </c>
      <c r="AH24" s="1440">
        <v>29</v>
      </c>
      <c r="AI24" s="1440">
        <v>25</v>
      </c>
      <c r="AJ24" s="1440">
        <v>22</v>
      </c>
      <c r="AK24" s="1440">
        <v>51</v>
      </c>
      <c r="AL24" s="1440">
        <v>0</v>
      </c>
      <c r="AM24" s="1440">
        <v>60</v>
      </c>
      <c r="AN24" s="1440">
        <v>80</v>
      </c>
      <c r="AO24" s="1440">
        <v>0</v>
      </c>
      <c r="AP24" s="1440">
        <v>0</v>
      </c>
      <c r="AQ24" s="1440">
        <v>8</v>
      </c>
      <c r="AR24" s="1440">
        <v>0</v>
      </c>
      <c r="AS24" s="1440">
        <v>151</v>
      </c>
      <c r="AT24" s="1440">
        <v>0</v>
      </c>
      <c r="AU24" s="1440">
        <v>135</v>
      </c>
      <c r="AV24" s="1440">
        <v>0</v>
      </c>
      <c r="AW24" s="1440">
        <v>50</v>
      </c>
      <c r="AX24" s="1440">
        <v>73</v>
      </c>
      <c r="AY24" s="1440">
        <v>48</v>
      </c>
      <c r="AZ24" s="1440">
        <v>90</v>
      </c>
      <c r="BA24" s="1440">
        <v>99</v>
      </c>
      <c r="BB24" s="1440">
        <v>43</v>
      </c>
      <c r="BC24" s="1440">
        <v>19</v>
      </c>
      <c r="BD24" s="1440">
        <v>6</v>
      </c>
      <c r="BE24" s="1440">
        <v>100</v>
      </c>
      <c r="BF24" s="1440">
        <v>100</v>
      </c>
      <c r="BG24" s="1440">
        <v>0</v>
      </c>
      <c r="BH24" s="1440">
        <v>355</v>
      </c>
      <c r="BI24" s="1440">
        <v>95</v>
      </c>
      <c r="BJ24" s="1440">
        <v>188</v>
      </c>
      <c r="BK24" s="1440">
        <v>78</v>
      </c>
      <c r="BL24" s="1440">
        <v>100</v>
      </c>
      <c r="BM24" s="1440">
        <v>35</v>
      </c>
      <c r="BN24" s="1440">
        <v>0</v>
      </c>
      <c r="BO24" s="1440">
        <v>5</v>
      </c>
      <c r="BP24" s="1440">
        <v>45</v>
      </c>
      <c r="BQ24" s="1440">
        <v>85</v>
      </c>
      <c r="BR24" s="1440">
        <v>50</v>
      </c>
      <c r="BS24" s="1440">
        <v>8</v>
      </c>
      <c r="BT24" s="1440">
        <v>22</v>
      </c>
      <c r="BU24" s="1440">
        <v>11</v>
      </c>
      <c r="BV24" s="1440">
        <v>33</v>
      </c>
      <c r="BW24" s="1440">
        <v>21</v>
      </c>
      <c r="BX24" s="1721">
        <v>172</v>
      </c>
      <c r="BY24" s="1440">
        <v>42</v>
      </c>
      <c r="BZ24" s="1440">
        <v>90</v>
      </c>
      <c r="CA24" s="1440">
        <v>20</v>
      </c>
      <c r="CB24" s="1440">
        <v>0</v>
      </c>
      <c r="CC24" s="1440">
        <v>67</v>
      </c>
      <c r="CD24" s="1440">
        <v>60</v>
      </c>
      <c r="CE24" s="1440">
        <v>32</v>
      </c>
      <c r="CF24" s="1440">
        <v>23</v>
      </c>
      <c r="CG24" s="1440">
        <v>163</v>
      </c>
      <c r="CH24" s="1440">
        <v>308</v>
      </c>
      <c r="CI24" s="1440">
        <v>62</v>
      </c>
      <c r="CJ24" s="1440">
        <v>89</v>
      </c>
      <c r="CK24" s="1440">
        <v>47</v>
      </c>
      <c r="CL24" s="1440">
        <v>130</v>
      </c>
      <c r="CM24" s="1440">
        <v>19</v>
      </c>
      <c r="CN24" s="1440">
        <v>45</v>
      </c>
      <c r="CO24" s="1440">
        <v>8</v>
      </c>
      <c r="CP24" s="1440">
        <v>290</v>
      </c>
      <c r="CQ24" s="1440">
        <v>0</v>
      </c>
      <c r="CR24" s="1440">
        <v>11</v>
      </c>
      <c r="CS24" s="1440">
        <v>10</v>
      </c>
      <c r="CT24" s="1440">
        <v>215</v>
      </c>
      <c r="CU24" s="1440">
        <v>311</v>
      </c>
      <c r="CV24" s="1440">
        <v>30</v>
      </c>
      <c r="CW24" s="1440">
        <v>138</v>
      </c>
      <c r="CX24" s="1440">
        <v>30</v>
      </c>
      <c r="CY24" s="1440">
        <v>149</v>
      </c>
      <c r="CZ24" s="1440"/>
      <c r="DA24" s="1721">
        <v>477</v>
      </c>
      <c r="DB24" s="1722">
        <v>0</v>
      </c>
      <c r="DC24" s="1722">
        <v>410</v>
      </c>
      <c r="DD24" s="1722">
        <v>81</v>
      </c>
      <c r="DE24" s="1722">
        <v>114</v>
      </c>
      <c r="DF24" s="1722">
        <v>140</v>
      </c>
      <c r="DG24" s="1722">
        <v>0</v>
      </c>
      <c r="DH24" s="1722">
        <v>50</v>
      </c>
      <c r="DI24" s="1722">
        <v>31</v>
      </c>
      <c r="DJ24" s="1722">
        <v>80</v>
      </c>
      <c r="DK24" s="1722">
        <v>27</v>
      </c>
      <c r="DL24" s="1722">
        <v>183</v>
      </c>
      <c r="DM24" s="1722">
        <v>15</v>
      </c>
      <c r="DN24" s="1722">
        <v>87</v>
      </c>
      <c r="DO24" s="1722">
        <v>0</v>
      </c>
      <c r="DP24" s="1722">
        <v>0</v>
      </c>
      <c r="DQ24" s="1722">
        <v>0</v>
      </c>
      <c r="DR24" s="1722">
        <v>43</v>
      </c>
      <c r="DS24" s="1722">
        <v>31</v>
      </c>
      <c r="DT24" s="1722">
        <v>75</v>
      </c>
      <c r="DU24" s="1722">
        <v>40</v>
      </c>
      <c r="DV24" s="1722">
        <v>43</v>
      </c>
      <c r="DW24" s="1722">
        <v>37</v>
      </c>
      <c r="DX24" s="1722">
        <v>25</v>
      </c>
      <c r="DY24" s="1722">
        <v>42</v>
      </c>
      <c r="DZ24" s="1722">
        <v>18</v>
      </c>
      <c r="EA24" s="1722">
        <v>9</v>
      </c>
      <c r="EB24" s="1722">
        <v>8</v>
      </c>
      <c r="EC24" s="1722">
        <v>0</v>
      </c>
      <c r="ED24" s="1722">
        <v>0</v>
      </c>
      <c r="EE24" s="1722">
        <v>0</v>
      </c>
      <c r="EF24" s="1722">
        <v>17</v>
      </c>
      <c r="EG24" s="1722">
        <v>18</v>
      </c>
      <c r="EH24" s="1758">
        <v>196</v>
      </c>
      <c r="EI24" s="1758">
        <v>0</v>
      </c>
      <c r="EJ24" s="1758">
        <v>0</v>
      </c>
      <c r="EK24" s="1758">
        <v>154</v>
      </c>
      <c r="EL24" s="1758">
        <v>95</v>
      </c>
      <c r="EM24" s="1758">
        <v>88</v>
      </c>
      <c r="EN24" s="1758">
        <v>151</v>
      </c>
      <c r="EO24" s="1758">
        <v>0</v>
      </c>
      <c r="EP24" s="1758"/>
      <c r="EQ24" s="1765">
        <v>7489</v>
      </c>
      <c r="ER24" s="1763">
        <v>2785</v>
      </c>
      <c r="ES24" s="1737">
        <v>10274</v>
      </c>
      <c r="ET24" s="1712">
        <v>3868</v>
      </c>
      <c r="EU24" s="1737">
        <v>477</v>
      </c>
      <c r="EV24" s="1737">
        <v>1758</v>
      </c>
      <c r="EW24" s="1737">
        <v>2585</v>
      </c>
      <c r="EX24" s="1737">
        <v>0</v>
      </c>
      <c r="EY24" s="1737">
        <v>140</v>
      </c>
      <c r="EZ24" s="1737">
        <v>1274</v>
      </c>
      <c r="FA24" s="1737">
        <v>172</v>
      </c>
      <c r="FB24" s="1737">
        <v>0</v>
      </c>
      <c r="FC24" s="1737">
        <v>0</v>
      </c>
      <c r="FD24" s="3261">
        <v>103.39</v>
      </c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</row>
    <row r="25" spans="1:233" ht="24.75" customHeight="1" thickBot="1">
      <c r="A25" s="1233">
        <v>0.8125</v>
      </c>
      <c r="B25" s="1713">
        <v>0</v>
      </c>
      <c r="C25" s="1714">
        <v>120</v>
      </c>
      <c r="D25" s="1714">
        <v>0</v>
      </c>
      <c r="E25" s="1714">
        <v>0</v>
      </c>
      <c r="F25" s="1715">
        <v>340</v>
      </c>
      <c r="G25" s="1441">
        <v>52</v>
      </c>
      <c r="H25" s="1714">
        <v>20</v>
      </c>
      <c r="I25" s="1714">
        <v>412</v>
      </c>
      <c r="J25" s="1440">
        <v>251</v>
      </c>
      <c r="K25" s="1440">
        <v>42</v>
      </c>
      <c r="L25" s="1440">
        <v>0</v>
      </c>
      <c r="M25" s="1440">
        <v>380</v>
      </c>
      <c r="N25" s="1440">
        <v>200</v>
      </c>
      <c r="O25" s="1440">
        <v>100</v>
      </c>
      <c r="P25" s="1440">
        <v>40</v>
      </c>
      <c r="Q25" s="1440">
        <v>55</v>
      </c>
      <c r="R25" s="1440">
        <v>218</v>
      </c>
      <c r="S25" s="1440">
        <v>0</v>
      </c>
      <c r="T25" s="1440">
        <v>0</v>
      </c>
      <c r="U25" s="1440">
        <v>17</v>
      </c>
      <c r="V25" s="1440">
        <v>15</v>
      </c>
      <c r="W25" s="1441">
        <v>102</v>
      </c>
      <c r="X25" s="1440">
        <v>149</v>
      </c>
      <c r="Y25" s="1440">
        <v>50</v>
      </c>
      <c r="Z25" s="1440">
        <v>8</v>
      </c>
      <c r="AA25" s="1440">
        <v>51</v>
      </c>
      <c r="AB25" s="1440">
        <v>6</v>
      </c>
      <c r="AC25" s="1440">
        <v>54</v>
      </c>
      <c r="AD25" s="1440">
        <v>55</v>
      </c>
      <c r="AE25" s="1440">
        <v>56</v>
      </c>
      <c r="AF25" s="1440">
        <v>22</v>
      </c>
      <c r="AG25" s="1440">
        <v>25</v>
      </c>
      <c r="AH25" s="1440">
        <v>24</v>
      </c>
      <c r="AI25" s="1440">
        <v>25</v>
      </c>
      <c r="AJ25" s="1440">
        <v>22</v>
      </c>
      <c r="AK25" s="1440">
        <v>51</v>
      </c>
      <c r="AL25" s="1440">
        <v>0</v>
      </c>
      <c r="AM25" s="1440">
        <v>60</v>
      </c>
      <c r="AN25" s="1440">
        <v>80</v>
      </c>
      <c r="AO25" s="1440">
        <v>0</v>
      </c>
      <c r="AP25" s="1440">
        <v>0</v>
      </c>
      <c r="AQ25" s="1440">
        <v>16</v>
      </c>
      <c r="AR25" s="1440">
        <v>0</v>
      </c>
      <c r="AS25" s="1440">
        <v>151</v>
      </c>
      <c r="AT25" s="1440">
        <v>0</v>
      </c>
      <c r="AU25" s="1440">
        <v>100</v>
      </c>
      <c r="AV25" s="1440">
        <v>0</v>
      </c>
      <c r="AW25" s="1440">
        <v>50</v>
      </c>
      <c r="AX25" s="1440">
        <v>80</v>
      </c>
      <c r="AY25" s="1440">
        <v>33</v>
      </c>
      <c r="AZ25" s="1440">
        <v>90</v>
      </c>
      <c r="BA25" s="1440">
        <v>99</v>
      </c>
      <c r="BB25" s="1440">
        <v>44</v>
      </c>
      <c r="BC25" s="1440">
        <v>19</v>
      </c>
      <c r="BD25" s="1440">
        <v>6</v>
      </c>
      <c r="BE25" s="1440">
        <v>100</v>
      </c>
      <c r="BF25" s="1440">
        <v>100</v>
      </c>
      <c r="BG25" s="1440">
        <v>0</v>
      </c>
      <c r="BH25" s="1440">
        <v>355</v>
      </c>
      <c r="BI25" s="1440">
        <v>147</v>
      </c>
      <c r="BJ25" s="1440">
        <v>222</v>
      </c>
      <c r="BK25" s="1440">
        <v>78</v>
      </c>
      <c r="BL25" s="1440">
        <v>100</v>
      </c>
      <c r="BM25" s="1440">
        <v>36</v>
      </c>
      <c r="BN25" s="1440">
        <v>0</v>
      </c>
      <c r="BO25" s="1440">
        <v>5</v>
      </c>
      <c r="BP25" s="1441">
        <v>45</v>
      </c>
      <c r="BQ25" s="1441">
        <v>85</v>
      </c>
      <c r="BR25" s="1441">
        <v>50</v>
      </c>
      <c r="BS25" s="1440">
        <v>8</v>
      </c>
      <c r="BT25" s="1441">
        <v>22</v>
      </c>
      <c r="BU25" s="1441">
        <v>11</v>
      </c>
      <c r="BV25" s="1441">
        <v>33</v>
      </c>
      <c r="BW25" s="1441">
        <v>21</v>
      </c>
      <c r="BX25" s="1430">
        <v>162</v>
      </c>
      <c r="BY25" s="1441">
        <v>43</v>
      </c>
      <c r="BZ25" s="1441">
        <v>90</v>
      </c>
      <c r="CA25" s="1441">
        <v>20</v>
      </c>
      <c r="CB25" s="1441">
        <v>0</v>
      </c>
      <c r="CC25" s="1441">
        <v>71</v>
      </c>
      <c r="CD25" s="1441">
        <v>60</v>
      </c>
      <c r="CE25" s="1441">
        <v>46</v>
      </c>
      <c r="CF25" s="1441">
        <v>50</v>
      </c>
      <c r="CG25" s="1441">
        <v>163</v>
      </c>
      <c r="CH25" s="1441">
        <v>298</v>
      </c>
      <c r="CI25" s="1441">
        <v>62</v>
      </c>
      <c r="CJ25" s="1441">
        <v>89</v>
      </c>
      <c r="CK25" s="1441">
        <v>47</v>
      </c>
      <c r="CL25" s="1441">
        <v>130</v>
      </c>
      <c r="CM25" s="1441">
        <v>19</v>
      </c>
      <c r="CN25" s="1441">
        <v>45</v>
      </c>
      <c r="CO25" s="1441">
        <v>8</v>
      </c>
      <c r="CP25" s="1441">
        <v>280</v>
      </c>
      <c r="CQ25" s="1441">
        <v>0</v>
      </c>
      <c r="CR25" s="1441">
        <v>11</v>
      </c>
      <c r="CS25" s="1441">
        <v>50</v>
      </c>
      <c r="CT25" s="1441">
        <v>250</v>
      </c>
      <c r="CU25" s="1441">
        <v>310</v>
      </c>
      <c r="CV25" s="1441">
        <v>30</v>
      </c>
      <c r="CW25" s="1441">
        <v>155</v>
      </c>
      <c r="CX25" s="1441">
        <v>10</v>
      </c>
      <c r="CY25" s="1441">
        <v>149</v>
      </c>
      <c r="CZ25" s="1441"/>
      <c r="DA25" s="1449">
        <v>477</v>
      </c>
      <c r="DB25" s="1716">
        <v>0</v>
      </c>
      <c r="DC25" s="1716">
        <v>412</v>
      </c>
      <c r="DD25" s="1716">
        <v>95</v>
      </c>
      <c r="DE25" s="1716">
        <v>115</v>
      </c>
      <c r="DF25" s="1716">
        <v>170</v>
      </c>
      <c r="DG25" s="1716">
        <v>0</v>
      </c>
      <c r="DH25" s="1716">
        <v>38</v>
      </c>
      <c r="DI25" s="1716">
        <v>36</v>
      </c>
      <c r="DJ25" s="1716">
        <v>70</v>
      </c>
      <c r="DK25" s="1716">
        <v>32</v>
      </c>
      <c r="DL25" s="1716">
        <v>155</v>
      </c>
      <c r="DM25" s="1716">
        <v>15</v>
      </c>
      <c r="DN25" s="1716">
        <v>100</v>
      </c>
      <c r="DO25" s="1716">
        <v>0</v>
      </c>
      <c r="DP25" s="1716">
        <v>0</v>
      </c>
      <c r="DQ25" s="1716">
        <v>0</v>
      </c>
      <c r="DR25" s="1716">
        <v>43</v>
      </c>
      <c r="DS25" s="1716">
        <v>31</v>
      </c>
      <c r="DT25" s="1716">
        <v>100</v>
      </c>
      <c r="DU25" s="1716">
        <v>40</v>
      </c>
      <c r="DV25" s="1716">
        <v>43</v>
      </c>
      <c r="DW25" s="1716">
        <v>38</v>
      </c>
      <c r="DX25" s="1716">
        <v>51</v>
      </c>
      <c r="DY25" s="1716">
        <v>42</v>
      </c>
      <c r="DZ25" s="1716">
        <v>18</v>
      </c>
      <c r="EA25" s="1716">
        <v>9</v>
      </c>
      <c r="EB25" s="1716">
        <v>11</v>
      </c>
      <c r="EC25" s="1716">
        <v>0</v>
      </c>
      <c r="ED25" s="1716">
        <v>0</v>
      </c>
      <c r="EE25" s="1716">
        <v>0</v>
      </c>
      <c r="EF25" s="1716">
        <v>16</v>
      </c>
      <c r="EG25" s="1716">
        <v>18</v>
      </c>
      <c r="EH25" s="1756">
        <v>214</v>
      </c>
      <c r="EI25" s="1756">
        <v>0</v>
      </c>
      <c r="EJ25" s="1756">
        <v>0</v>
      </c>
      <c r="EK25" s="1756">
        <v>220</v>
      </c>
      <c r="EL25" s="1756">
        <v>95</v>
      </c>
      <c r="EM25" s="1756">
        <v>96</v>
      </c>
      <c r="EN25" s="1756">
        <v>153</v>
      </c>
      <c r="EO25" s="1756">
        <v>0</v>
      </c>
      <c r="EP25" s="1756"/>
      <c r="EQ25" s="1738">
        <v>7856</v>
      </c>
      <c r="ER25" s="1760">
        <v>2953</v>
      </c>
      <c r="ES25" s="1753">
        <v>10809</v>
      </c>
      <c r="ET25" s="1735">
        <v>4033</v>
      </c>
      <c r="EU25" s="1711">
        <v>477</v>
      </c>
      <c r="EV25" s="1711">
        <v>1787</v>
      </c>
      <c r="EW25" s="1710">
        <v>2863</v>
      </c>
      <c r="EX25" s="1710">
        <v>0</v>
      </c>
      <c r="EY25" s="1710">
        <v>140</v>
      </c>
      <c r="EZ25" s="1710">
        <v>1347</v>
      </c>
      <c r="FA25" s="1710">
        <v>162</v>
      </c>
      <c r="FB25" s="1710">
        <v>0</v>
      </c>
      <c r="FC25" s="1710">
        <v>0</v>
      </c>
      <c r="FD25" s="3262">
        <v>103.39</v>
      </c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</row>
    <row r="26" spans="1:233" ht="23.25" customHeight="1" thickBot="1">
      <c r="A26" s="1233">
        <v>0.83333333333333337</v>
      </c>
      <c r="B26" s="1713">
        <v>15</v>
      </c>
      <c r="C26" s="1714">
        <v>120</v>
      </c>
      <c r="D26" s="1714">
        <v>0</v>
      </c>
      <c r="E26" s="1714">
        <v>0</v>
      </c>
      <c r="F26" s="1715">
        <v>340</v>
      </c>
      <c r="G26" s="1441">
        <v>52</v>
      </c>
      <c r="H26" s="1714">
        <v>20</v>
      </c>
      <c r="I26" s="1714">
        <v>410</v>
      </c>
      <c r="J26" s="1440">
        <v>245</v>
      </c>
      <c r="K26" s="1440">
        <v>13</v>
      </c>
      <c r="L26" s="1440">
        <v>0</v>
      </c>
      <c r="M26" s="1440">
        <v>380</v>
      </c>
      <c r="N26" s="1440">
        <v>200</v>
      </c>
      <c r="O26" s="1440">
        <v>100</v>
      </c>
      <c r="P26" s="1440">
        <v>50</v>
      </c>
      <c r="Q26" s="1440">
        <v>55</v>
      </c>
      <c r="R26" s="1440">
        <v>219</v>
      </c>
      <c r="S26" s="1440">
        <v>0</v>
      </c>
      <c r="T26" s="1440">
        <v>0</v>
      </c>
      <c r="U26" s="1440">
        <v>17</v>
      </c>
      <c r="V26" s="1440">
        <v>70</v>
      </c>
      <c r="W26" s="1441">
        <v>102</v>
      </c>
      <c r="X26" s="1440">
        <v>149</v>
      </c>
      <c r="Y26" s="1440">
        <v>50</v>
      </c>
      <c r="Z26" s="1440">
        <v>8</v>
      </c>
      <c r="AA26" s="1440">
        <v>21</v>
      </c>
      <c r="AB26" s="1440">
        <v>22</v>
      </c>
      <c r="AC26" s="1440">
        <v>54</v>
      </c>
      <c r="AD26" s="1440">
        <v>56</v>
      </c>
      <c r="AE26" s="1440">
        <v>55</v>
      </c>
      <c r="AF26" s="1440">
        <v>22</v>
      </c>
      <c r="AG26" s="1440">
        <v>25</v>
      </c>
      <c r="AH26" s="1440">
        <v>32</v>
      </c>
      <c r="AI26" s="1440">
        <v>25</v>
      </c>
      <c r="AJ26" s="1440">
        <v>25</v>
      </c>
      <c r="AK26" s="1440">
        <v>51</v>
      </c>
      <c r="AL26" s="1440">
        <v>0</v>
      </c>
      <c r="AM26" s="1440">
        <v>60</v>
      </c>
      <c r="AN26" s="1440">
        <v>80</v>
      </c>
      <c r="AO26" s="1440">
        <v>0</v>
      </c>
      <c r="AP26" s="1440">
        <v>0</v>
      </c>
      <c r="AQ26" s="1440">
        <v>16</v>
      </c>
      <c r="AR26" s="1440">
        <v>0</v>
      </c>
      <c r="AS26" s="1440">
        <v>151</v>
      </c>
      <c r="AT26" s="1440">
        <v>0</v>
      </c>
      <c r="AU26" s="1440">
        <v>100</v>
      </c>
      <c r="AV26" s="1440">
        <v>0</v>
      </c>
      <c r="AW26" s="1440">
        <v>50</v>
      </c>
      <c r="AX26" s="1440">
        <v>81</v>
      </c>
      <c r="AY26" s="1440">
        <v>33</v>
      </c>
      <c r="AZ26" s="1440">
        <v>90</v>
      </c>
      <c r="BA26" s="1440">
        <v>99</v>
      </c>
      <c r="BB26" s="1440">
        <v>45</v>
      </c>
      <c r="BC26" s="1440">
        <v>19</v>
      </c>
      <c r="BD26" s="1440">
        <v>4</v>
      </c>
      <c r="BE26" s="1440">
        <v>100</v>
      </c>
      <c r="BF26" s="1440">
        <v>100</v>
      </c>
      <c r="BG26" s="1440">
        <v>0</v>
      </c>
      <c r="BH26" s="1440">
        <v>330</v>
      </c>
      <c r="BI26" s="1440">
        <v>169</v>
      </c>
      <c r="BJ26" s="1440">
        <v>223</v>
      </c>
      <c r="BK26" s="1440">
        <v>78</v>
      </c>
      <c r="BL26" s="1440">
        <v>100</v>
      </c>
      <c r="BM26" s="1440">
        <v>36</v>
      </c>
      <c r="BN26" s="1440">
        <v>0</v>
      </c>
      <c r="BO26" s="1440">
        <v>5</v>
      </c>
      <c r="BP26" s="1441">
        <v>45</v>
      </c>
      <c r="BQ26" s="1441">
        <v>85</v>
      </c>
      <c r="BR26" s="1441">
        <v>49</v>
      </c>
      <c r="BS26" s="1440">
        <v>8</v>
      </c>
      <c r="BT26" s="1441">
        <v>22</v>
      </c>
      <c r="BU26" s="1441">
        <v>11</v>
      </c>
      <c r="BV26" s="1441">
        <v>33</v>
      </c>
      <c r="BW26" s="1441">
        <v>21</v>
      </c>
      <c r="BX26" s="1430">
        <v>166</v>
      </c>
      <c r="BY26" s="1441">
        <v>42</v>
      </c>
      <c r="BZ26" s="1441">
        <v>90</v>
      </c>
      <c r="CA26" s="1441">
        <v>20</v>
      </c>
      <c r="CB26" s="1441">
        <v>0</v>
      </c>
      <c r="CC26" s="1441">
        <v>70</v>
      </c>
      <c r="CD26" s="1441">
        <v>60</v>
      </c>
      <c r="CE26" s="1441">
        <v>49</v>
      </c>
      <c r="CF26" s="1441">
        <v>50</v>
      </c>
      <c r="CG26" s="1441">
        <v>163</v>
      </c>
      <c r="CH26" s="1441">
        <v>296</v>
      </c>
      <c r="CI26" s="1441">
        <v>51</v>
      </c>
      <c r="CJ26" s="1441">
        <v>89</v>
      </c>
      <c r="CK26" s="1441">
        <v>47</v>
      </c>
      <c r="CL26" s="1441">
        <v>100</v>
      </c>
      <c r="CM26" s="1441">
        <v>19</v>
      </c>
      <c r="CN26" s="1441">
        <v>45</v>
      </c>
      <c r="CO26" s="1441">
        <v>8</v>
      </c>
      <c r="CP26" s="1441">
        <v>260</v>
      </c>
      <c r="CQ26" s="1441">
        <v>0</v>
      </c>
      <c r="CR26" s="1441">
        <v>11</v>
      </c>
      <c r="CS26" s="1441">
        <v>20</v>
      </c>
      <c r="CT26" s="1441">
        <v>238</v>
      </c>
      <c r="CU26" s="1441">
        <v>301</v>
      </c>
      <c r="CV26" s="1441">
        <v>0</v>
      </c>
      <c r="CW26" s="1441">
        <v>154</v>
      </c>
      <c r="CX26" s="1441">
        <v>0</v>
      </c>
      <c r="CY26" s="1441">
        <v>151</v>
      </c>
      <c r="CZ26" s="1441"/>
      <c r="DA26" s="1449">
        <v>478</v>
      </c>
      <c r="DB26" s="1716">
        <v>0</v>
      </c>
      <c r="DC26" s="1716">
        <v>419</v>
      </c>
      <c r="DD26" s="1716">
        <v>95</v>
      </c>
      <c r="DE26" s="1716">
        <v>114</v>
      </c>
      <c r="DF26" s="1716">
        <v>170</v>
      </c>
      <c r="DG26" s="1716">
        <v>0</v>
      </c>
      <c r="DH26" s="1716">
        <v>13</v>
      </c>
      <c r="DI26" s="1716">
        <v>31</v>
      </c>
      <c r="DJ26" s="1716">
        <v>52</v>
      </c>
      <c r="DK26" s="1716">
        <v>40</v>
      </c>
      <c r="DL26" s="1716">
        <v>166</v>
      </c>
      <c r="DM26" s="1716">
        <v>32</v>
      </c>
      <c r="DN26" s="1716">
        <v>98</v>
      </c>
      <c r="DO26" s="1716">
        <v>0</v>
      </c>
      <c r="DP26" s="1716">
        <v>0</v>
      </c>
      <c r="DQ26" s="1716">
        <v>0</v>
      </c>
      <c r="DR26" s="1716">
        <v>43</v>
      </c>
      <c r="DS26" s="1716">
        <v>31</v>
      </c>
      <c r="DT26" s="1716">
        <v>100</v>
      </c>
      <c r="DU26" s="1716">
        <v>40</v>
      </c>
      <c r="DV26" s="1716">
        <v>43</v>
      </c>
      <c r="DW26" s="1716">
        <v>40</v>
      </c>
      <c r="DX26" s="1716">
        <v>51</v>
      </c>
      <c r="DY26" s="1716">
        <v>41</v>
      </c>
      <c r="DZ26" s="1716">
        <v>18</v>
      </c>
      <c r="EA26" s="1716">
        <v>10</v>
      </c>
      <c r="EB26" s="1716">
        <v>11</v>
      </c>
      <c r="EC26" s="1716">
        <v>0</v>
      </c>
      <c r="ED26" s="1716">
        <v>0</v>
      </c>
      <c r="EE26" s="1716">
        <v>0</v>
      </c>
      <c r="EF26" s="1716">
        <v>16</v>
      </c>
      <c r="EG26" s="1716">
        <v>18</v>
      </c>
      <c r="EH26" s="1756">
        <v>217</v>
      </c>
      <c r="EI26" s="1756">
        <v>0</v>
      </c>
      <c r="EJ26" s="1756">
        <v>0</v>
      </c>
      <c r="EK26" s="1756">
        <v>220</v>
      </c>
      <c r="EL26" s="1756">
        <v>96</v>
      </c>
      <c r="EM26" s="1756">
        <v>97</v>
      </c>
      <c r="EN26" s="1756">
        <v>154</v>
      </c>
      <c r="EO26" s="1756">
        <v>0</v>
      </c>
      <c r="EP26" s="1756"/>
      <c r="EQ26" s="1738">
        <v>7746</v>
      </c>
      <c r="ER26" s="1760">
        <v>2954</v>
      </c>
      <c r="ES26" s="1754">
        <v>10700</v>
      </c>
      <c r="ET26" s="1736">
        <v>4033</v>
      </c>
      <c r="EU26" s="1709">
        <v>478</v>
      </c>
      <c r="EV26" s="1709">
        <v>1781</v>
      </c>
      <c r="EW26" s="1710">
        <v>2777</v>
      </c>
      <c r="EX26" s="1710">
        <v>0</v>
      </c>
      <c r="EY26" s="1710">
        <v>140</v>
      </c>
      <c r="EZ26" s="1710">
        <v>1325</v>
      </c>
      <c r="FA26" s="1710">
        <v>166</v>
      </c>
      <c r="FB26" s="1710">
        <v>0</v>
      </c>
      <c r="FC26" s="1710">
        <v>0</v>
      </c>
      <c r="FD26" s="3262">
        <v>103.4</v>
      </c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</row>
    <row r="27" spans="1:233" ht="24" customHeight="1" thickBot="1">
      <c r="A27" s="1233">
        <v>0.875</v>
      </c>
      <c r="B27" s="1713">
        <v>30</v>
      </c>
      <c r="C27" s="1714">
        <v>120</v>
      </c>
      <c r="D27" s="1714">
        <v>0</v>
      </c>
      <c r="E27" s="1714">
        <v>0</v>
      </c>
      <c r="F27" s="1715">
        <v>365</v>
      </c>
      <c r="G27" s="1441">
        <v>52</v>
      </c>
      <c r="H27" s="1714">
        <v>20</v>
      </c>
      <c r="I27" s="1714">
        <v>410</v>
      </c>
      <c r="J27" s="1440">
        <v>242</v>
      </c>
      <c r="K27" s="1440">
        <v>0</v>
      </c>
      <c r="L27" s="1440">
        <v>0</v>
      </c>
      <c r="M27" s="1440">
        <v>360</v>
      </c>
      <c r="N27" s="1440">
        <v>200</v>
      </c>
      <c r="O27" s="1440">
        <v>100</v>
      </c>
      <c r="P27" s="1440">
        <v>72</v>
      </c>
      <c r="Q27" s="1440">
        <v>55</v>
      </c>
      <c r="R27" s="1440">
        <v>218</v>
      </c>
      <c r="S27" s="1440">
        <v>0</v>
      </c>
      <c r="T27" s="1440">
        <v>0</v>
      </c>
      <c r="U27" s="1440">
        <v>0</v>
      </c>
      <c r="V27" s="1440">
        <v>100</v>
      </c>
      <c r="W27" s="1441">
        <v>30</v>
      </c>
      <c r="X27" s="1440">
        <v>149</v>
      </c>
      <c r="Y27" s="1440">
        <v>50</v>
      </c>
      <c r="Z27" s="1440">
        <v>8</v>
      </c>
      <c r="AA27" s="1440">
        <v>20</v>
      </c>
      <c r="AB27" s="1440">
        <v>40</v>
      </c>
      <c r="AC27" s="1440">
        <v>54</v>
      </c>
      <c r="AD27" s="1440">
        <v>56</v>
      </c>
      <c r="AE27" s="1440">
        <v>55</v>
      </c>
      <c r="AF27" s="1440">
        <v>22</v>
      </c>
      <c r="AG27" s="1440">
        <v>25</v>
      </c>
      <c r="AH27" s="1440">
        <v>32</v>
      </c>
      <c r="AI27" s="1440">
        <v>25</v>
      </c>
      <c r="AJ27" s="1440">
        <v>25</v>
      </c>
      <c r="AK27" s="1440">
        <v>52</v>
      </c>
      <c r="AL27" s="1440">
        <v>0</v>
      </c>
      <c r="AM27" s="1440">
        <v>60</v>
      </c>
      <c r="AN27" s="1440">
        <v>80</v>
      </c>
      <c r="AO27" s="1440">
        <v>0</v>
      </c>
      <c r="AP27" s="1440">
        <v>0</v>
      </c>
      <c r="AQ27" s="1440">
        <v>16</v>
      </c>
      <c r="AR27" s="1440">
        <v>0</v>
      </c>
      <c r="AS27" s="1440">
        <v>151</v>
      </c>
      <c r="AT27" s="1440">
        <v>0</v>
      </c>
      <c r="AU27" s="1440">
        <v>130</v>
      </c>
      <c r="AV27" s="1440">
        <v>0</v>
      </c>
      <c r="AW27" s="1440">
        <v>50</v>
      </c>
      <c r="AX27" s="1440">
        <v>81</v>
      </c>
      <c r="AY27" s="1440">
        <v>33</v>
      </c>
      <c r="AZ27" s="1440">
        <v>90</v>
      </c>
      <c r="BA27" s="1440">
        <v>86</v>
      </c>
      <c r="BB27" s="1440">
        <v>45</v>
      </c>
      <c r="BC27" s="1440">
        <v>19</v>
      </c>
      <c r="BD27" s="1440">
        <v>18</v>
      </c>
      <c r="BE27" s="1440">
        <v>100</v>
      </c>
      <c r="BF27" s="1440">
        <v>100</v>
      </c>
      <c r="BG27" s="1440">
        <v>0</v>
      </c>
      <c r="BH27" s="1440">
        <v>330</v>
      </c>
      <c r="BI27" s="1440">
        <v>272</v>
      </c>
      <c r="BJ27" s="1440">
        <v>225</v>
      </c>
      <c r="BK27" s="1440">
        <v>78</v>
      </c>
      <c r="BL27" s="1440">
        <v>100</v>
      </c>
      <c r="BM27" s="1440">
        <v>42</v>
      </c>
      <c r="BN27" s="1440">
        <v>0</v>
      </c>
      <c r="BO27" s="1440">
        <v>5</v>
      </c>
      <c r="BP27" s="1441">
        <v>45</v>
      </c>
      <c r="BQ27" s="1441">
        <v>85</v>
      </c>
      <c r="BR27" s="1441">
        <v>0</v>
      </c>
      <c r="BS27" s="1440">
        <v>8</v>
      </c>
      <c r="BT27" s="1441">
        <v>22</v>
      </c>
      <c r="BU27" s="1441">
        <v>11</v>
      </c>
      <c r="BV27" s="1441">
        <v>33</v>
      </c>
      <c r="BW27" s="1441">
        <v>21</v>
      </c>
      <c r="BX27" s="1430">
        <v>172</v>
      </c>
      <c r="BY27" s="1441">
        <v>43</v>
      </c>
      <c r="BZ27" s="1441">
        <v>90</v>
      </c>
      <c r="CA27" s="1441">
        <v>20</v>
      </c>
      <c r="CB27" s="1441">
        <v>0</v>
      </c>
      <c r="CC27" s="1441">
        <v>70</v>
      </c>
      <c r="CD27" s="1441">
        <v>60</v>
      </c>
      <c r="CE27" s="1441">
        <v>50</v>
      </c>
      <c r="CF27" s="1441">
        <v>50</v>
      </c>
      <c r="CG27" s="1441">
        <v>163</v>
      </c>
      <c r="CH27" s="1441">
        <v>300</v>
      </c>
      <c r="CI27" s="1441">
        <v>63</v>
      </c>
      <c r="CJ27" s="1441">
        <v>89</v>
      </c>
      <c r="CK27" s="1441">
        <v>47</v>
      </c>
      <c r="CL27" s="1441">
        <v>112</v>
      </c>
      <c r="CM27" s="1441">
        <v>19</v>
      </c>
      <c r="CN27" s="1441">
        <v>45</v>
      </c>
      <c r="CO27" s="1441">
        <v>8</v>
      </c>
      <c r="CP27" s="1441">
        <v>275</v>
      </c>
      <c r="CQ27" s="1441">
        <v>0</v>
      </c>
      <c r="CR27" s="1441">
        <v>11</v>
      </c>
      <c r="CS27" s="1441">
        <v>0</v>
      </c>
      <c r="CT27" s="1441">
        <v>285</v>
      </c>
      <c r="CU27" s="1441">
        <v>307</v>
      </c>
      <c r="CV27" s="1441">
        <v>0</v>
      </c>
      <c r="CW27" s="1441">
        <v>158</v>
      </c>
      <c r="CX27" s="1441">
        <v>0</v>
      </c>
      <c r="CY27" s="1441">
        <v>151</v>
      </c>
      <c r="CZ27" s="1441"/>
      <c r="DA27" s="1449">
        <v>478</v>
      </c>
      <c r="DB27" s="1716">
        <v>0</v>
      </c>
      <c r="DC27" s="1716">
        <v>417</v>
      </c>
      <c r="DD27" s="1716">
        <v>95</v>
      </c>
      <c r="DE27" s="1716">
        <v>115</v>
      </c>
      <c r="DF27" s="1716">
        <v>170</v>
      </c>
      <c r="DG27" s="1716">
        <v>0</v>
      </c>
      <c r="DH27" s="1716">
        <v>14</v>
      </c>
      <c r="DI27" s="1716">
        <v>31</v>
      </c>
      <c r="DJ27" s="1716">
        <v>63</v>
      </c>
      <c r="DK27" s="1716">
        <v>40</v>
      </c>
      <c r="DL27" s="1716">
        <v>155</v>
      </c>
      <c r="DM27" s="1716">
        <v>31</v>
      </c>
      <c r="DN27" s="1716">
        <v>96</v>
      </c>
      <c r="DO27" s="1716">
        <v>0</v>
      </c>
      <c r="DP27" s="1716">
        <v>0</v>
      </c>
      <c r="DQ27" s="1716">
        <v>0</v>
      </c>
      <c r="DR27" s="1716">
        <v>43</v>
      </c>
      <c r="DS27" s="1716">
        <v>31</v>
      </c>
      <c r="DT27" s="1716">
        <v>100</v>
      </c>
      <c r="DU27" s="1716">
        <v>40</v>
      </c>
      <c r="DV27" s="1716">
        <v>43</v>
      </c>
      <c r="DW27" s="1716">
        <v>38</v>
      </c>
      <c r="DX27" s="1716">
        <v>51</v>
      </c>
      <c r="DY27" s="1716">
        <v>41</v>
      </c>
      <c r="DZ27" s="1716">
        <v>18</v>
      </c>
      <c r="EA27" s="1716">
        <v>10</v>
      </c>
      <c r="EB27" s="1716">
        <v>11</v>
      </c>
      <c r="EC27" s="1716">
        <v>0</v>
      </c>
      <c r="ED27" s="1716">
        <v>0</v>
      </c>
      <c r="EE27" s="1716">
        <v>0</v>
      </c>
      <c r="EF27" s="1716">
        <v>16</v>
      </c>
      <c r="EG27" s="1716">
        <v>18</v>
      </c>
      <c r="EH27" s="1756">
        <v>217</v>
      </c>
      <c r="EI27" s="1756">
        <v>0</v>
      </c>
      <c r="EJ27" s="1756">
        <v>0</v>
      </c>
      <c r="EK27" s="1756">
        <v>220</v>
      </c>
      <c r="EL27" s="1756">
        <v>95</v>
      </c>
      <c r="EM27" s="1756">
        <v>99</v>
      </c>
      <c r="EN27" s="1756">
        <v>155</v>
      </c>
      <c r="EO27" s="1756">
        <v>0</v>
      </c>
      <c r="EP27" s="1756"/>
      <c r="EQ27" s="1738">
        <v>7911</v>
      </c>
      <c r="ER27" s="1762">
        <v>2951</v>
      </c>
      <c r="ES27" s="1754">
        <v>10862</v>
      </c>
      <c r="ET27" s="1736">
        <v>4200</v>
      </c>
      <c r="EU27" s="1709">
        <v>478</v>
      </c>
      <c r="EV27" s="1709">
        <v>1786</v>
      </c>
      <c r="EW27" s="1710">
        <v>2771</v>
      </c>
      <c r="EX27" s="1710">
        <v>0</v>
      </c>
      <c r="EY27" s="1710">
        <v>140</v>
      </c>
      <c r="EZ27" s="1710">
        <v>1315</v>
      </c>
      <c r="FA27" s="1710">
        <v>172</v>
      </c>
      <c r="FB27" s="1710">
        <v>0</v>
      </c>
      <c r="FC27" s="1710">
        <v>0</v>
      </c>
      <c r="FD27" s="3262">
        <v>103.41</v>
      </c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</row>
    <row r="28" spans="1:233" ht="24" customHeight="1" thickBot="1">
      <c r="A28" s="1233">
        <v>0.91666666666666663</v>
      </c>
      <c r="B28" s="1713">
        <v>30</v>
      </c>
      <c r="C28" s="1714">
        <v>120</v>
      </c>
      <c r="D28" s="1714">
        <v>0</v>
      </c>
      <c r="E28" s="1714">
        <v>0</v>
      </c>
      <c r="F28" s="1715">
        <v>340</v>
      </c>
      <c r="G28" s="1441">
        <v>52</v>
      </c>
      <c r="H28" s="1714">
        <v>20</v>
      </c>
      <c r="I28" s="1714">
        <v>407</v>
      </c>
      <c r="J28" s="1440">
        <v>242</v>
      </c>
      <c r="K28" s="1440">
        <v>0</v>
      </c>
      <c r="L28" s="1440">
        <v>0</v>
      </c>
      <c r="M28" s="1440">
        <v>360</v>
      </c>
      <c r="N28" s="1440">
        <v>200</v>
      </c>
      <c r="O28" s="1440">
        <v>71</v>
      </c>
      <c r="P28" s="1440">
        <v>81</v>
      </c>
      <c r="Q28" s="1440">
        <v>55</v>
      </c>
      <c r="R28" s="1440">
        <v>217</v>
      </c>
      <c r="S28" s="1440">
        <v>0</v>
      </c>
      <c r="T28" s="1440">
        <v>0</v>
      </c>
      <c r="U28" s="1440">
        <v>0</v>
      </c>
      <c r="V28" s="1440">
        <v>50</v>
      </c>
      <c r="W28" s="1441">
        <v>30</v>
      </c>
      <c r="X28" s="1440">
        <v>149</v>
      </c>
      <c r="Y28" s="1440">
        <v>20</v>
      </c>
      <c r="Z28" s="1440">
        <v>8</v>
      </c>
      <c r="AA28" s="1440">
        <v>10</v>
      </c>
      <c r="AB28" s="1440">
        <v>40</v>
      </c>
      <c r="AC28" s="1440">
        <v>36</v>
      </c>
      <c r="AD28" s="1440">
        <v>56</v>
      </c>
      <c r="AE28" s="1440">
        <v>55</v>
      </c>
      <c r="AF28" s="1440">
        <v>22</v>
      </c>
      <c r="AG28" s="1440">
        <v>25</v>
      </c>
      <c r="AH28" s="1440">
        <v>32</v>
      </c>
      <c r="AI28" s="1440">
        <v>25</v>
      </c>
      <c r="AJ28" s="1440">
        <v>25</v>
      </c>
      <c r="AK28" s="1440">
        <v>52</v>
      </c>
      <c r="AL28" s="1440">
        <v>0</v>
      </c>
      <c r="AM28" s="1440">
        <v>60</v>
      </c>
      <c r="AN28" s="1440">
        <v>80</v>
      </c>
      <c r="AO28" s="1440">
        <v>0</v>
      </c>
      <c r="AP28" s="1440">
        <v>0</v>
      </c>
      <c r="AQ28" s="1440">
        <v>16</v>
      </c>
      <c r="AR28" s="1440">
        <v>0</v>
      </c>
      <c r="AS28" s="1440">
        <v>151</v>
      </c>
      <c r="AT28" s="1440">
        <v>0</v>
      </c>
      <c r="AU28" s="1440">
        <v>130</v>
      </c>
      <c r="AV28" s="1440">
        <v>0</v>
      </c>
      <c r="AW28" s="1440">
        <v>50</v>
      </c>
      <c r="AX28" s="1440">
        <v>81</v>
      </c>
      <c r="AY28" s="1440">
        <v>32</v>
      </c>
      <c r="AZ28" s="1440">
        <v>90</v>
      </c>
      <c r="BA28" s="1440">
        <v>89</v>
      </c>
      <c r="BB28" s="1440">
        <v>46</v>
      </c>
      <c r="BC28" s="1440">
        <v>19</v>
      </c>
      <c r="BD28" s="1440">
        <v>23</v>
      </c>
      <c r="BE28" s="1440">
        <v>100</v>
      </c>
      <c r="BF28" s="1440">
        <v>100</v>
      </c>
      <c r="BG28" s="1440">
        <v>0</v>
      </c>
      <c r="BH28" s="1440">
        <v>300</v>
      </c>
      <c r="BI28" s="1440">
        <v>253</v>
      </c>
      <c r="BJ28" s="1440">
        <v>222</v>
      </c>
      <c r="BK28" s="1440">
        <v>78</v>
      </c>
      <c r="BL28" s="1440">
        <v>100</v>
      </c>
      <c r="BM28" s="1440">
        <v>42</v>
      </c>
      <c r="BN28" s="1440">
        <v>0</v>
      </c>
      <c r="BO28" s="1440">
        <v>5</v>
      </c>
      <c r="BP28" s="1441">
        <v>45</v>
      </c>
      <c r="BQ28" s="1441">
        <v>85</v>
      </c>
      <c r="BR28" s="1441">
        <v>0</v>
      </c>
      <c r="BS28" s="1440">
        <v>8</v>
      </c>
      <c r="BT28" s="1441">
        <v>22</v>
      </c>
      <c r="BU28" s="1441">
        <v>11</v>
      </c>
      <c r="BV28" s="1441">
        <v>33</v>
      </c>
      <c r="BW28" s="1441">
        <v>21</v>
      </c>
      <c r="BX28" s="1430">
        <v>172</v>
      </c>
      <c r="BY28" s="1441">
        <v>43</v>
      </c>
      <c r="BZ28" s="1441">
        <v>90</v>
      </c>
      <c r="CA28" s="1441">
        <v>20</v>
      </c>
      <c r="CB28" s="1441">
        <v>0</v>
      </c>
      <c r="CC28" s="1441">
        <v>69</v>
      </c>
      <c r="CD28" s="1441">
        <v>60</v>
      </c>
      <c r="CE28" s="1441">
        <v>50</v>
      </c>
      <c r="CF28" s="1441">
        <v>50</v>
      </c>
      <c r="CG28" s="1441">
        <v>163</v>
      </c>
      <c r="CH28" s="1441">
        <v>303</v>
      </c>
      <c r="CI28" s="1441">
        <v>64</v>
      </c>
      <c r="CJ28" s="1441">
        <v>89</v>
      </c>
      <c r="CK28" s="1441">
        <v>47</v>
      </c>
      <c r="CL28" s="1441">
        <v>130</v>
      </c>
      <c r="CM28" s="1441">
        <v>19</v>
      </c>
      <c r="CN28" s="1441">
        <v>45</v>
      </c>
      <c r="CO28" s="1441">
        <v>8</v>
      </c>
      <c r="CP28" s="1441">
        <v>260</v>
      </c>
      <c r="CQ28" s="1441">
        <v>0</v>
      </c>
      <c r="CR28" s="1441">
        <v>11</v>
      </c>
      <c r="CS28" s="1441">
        <v>0</v>
      </c>
      <c r="CT28" s="1441">
        <v>283</v>
      </c>
      <c r="CU28" s="1441">
        <v>309</v>
      </c>
      <c r="CV28" s="1441">
        <v>0</v>
      </c>
      <c r="CW28" s="1441">
        <v>158</v>
      </c>
      <c r="CX28" s="1441">
        <v>0</v>
      </c>
      <c r="CY28" s="1441">
        <v>151</v>
      </c>
      <c r="CZ28" s="1441"/>
      <c r="DA28" s="1449">
        <v>477</v>
      </c>
      <c r="DB28" s="1716">
        <v>0</v>
      </c>
      <c r="DC28" s="1716">
        <v>416</v>
      </c>
      <c r="DD28" s="1716">
        <v>95</v>
      </c>
      <c r="DE28" s="1716">
        <v>115</v>
      </c>
      <c r="DF28" s="1716">
        <v>120</v>
      </c>
      <c r="DG28" s="1716">
        <v>0</v>
      </c>
      <c r="DH28" s="1716">
        <v>13</v>
      </c>
      <c r="DI28" s="1716">
        <v>31</v>
      </c>
      <c r="DJ28" s="1716">
        <v>62</v>
      </c>
      <c r="DK28" s="1716">
        <v>40</v>
      </c>
      <c r="DL28" s="1716">
        <v>182</v>
      </c>
      <c r="DM28" s="1716">
        <v>37</v>
      </c>
      <c r="DN28" s="1716">
        <v>96</v>
      </c>
      <c r="DO28" s="1716">
        <v>0</v>
      </c>
      <c r="DP28" s="1716">
        <v>0</v>
      </c>
      <c r="DQ28" s="1716">
        <v>0</v>
      </c>
      <c r="DR28" s="1716">
        <v>43</v>
      </c>
      <c r="DS28" s="1716">
        <v>37</v>
      </c>
      <c r="DT28" s="1716">
        <v>100</v>
      </c>
      <c r="DU28" s="1716">
        <v>40</v>
      </c>
      <c r="DV28" s="1716">
        <v>43</v>
      </c>
      <c r="DW28" s="1716">
        <v>38</v>
      </c>
      <c r="DX28" s="1716">
        <v>52</v>
      </c>
      <c r="DY28" s="1716">
        <v>41</v>
      </c>
      <c r="DZ28" s="1716">
        <v>18</v>
      </c>
      <c r="EA28" s="1716">
        <v>10</v>
      </c>
      <c r="EB28" s="1716">
        <v>11</v>
      </c>
      <c r="EC28" s="1716">
        <v>0</v>
      </c>
      <c r="ED28" s="1716">
        <v>0</v>
      </c>
      <c r="EE28" s="1716">
        <v>0</v>
      </c>
      <c r="EF28" s="1716">
        <v>16</v>
      </c>
      <c r="EG28" s="1716">
        <v>16</v>
      </c>
      <c r="EH28" s="1756">
        <v>217</v>
      </c>
      <c r="EI28" s="1756">
        <v>0</v>
      </c>
      <c r="EJ28" s="1756">
        <v>0</v>
      </c>
      <c r="EK28" s="1756">
        <v>220</v>
      </c>
      <c r="EL28" s="1756">
        <v>96</v>
      </c>
      <c r="EM28" s="1756">
        <v>100</v>
      </c>
      <c r="EN28" s="1756">
        <v>153</v>
      </c>
      <c r="EO28" s="1756">
        <v>0</v>
      </c>
      <c r="EP28" s="1756"/>
      <c r="EQ28" s="1738">
        <v>7716</v>
      </c>
      <c r="ER28" s="1760">
        <v>2935</v>
      </c>
      <c r="ES28" s="1754">
        <v>10651</v>
      </c>
      <c r="ET28" s="1736">
        <v>4164</v>
      </c>
      <c r="EU28" s="1709">
        <v>477</v>
      </c>
      <c r="EV28" s="1709">
        <v>1783</v>
      </c>
      <c r="EW28" s="1710">
        <v>2648</v>
      </c>
      <c r="EX28" s="1710">
        <v>0</v>
      </c>
      <c r="EY28" s="1710">
        <v>140</v>
      </c>
      <c r="EZ28" s="1710">
        <v>1267</v>
      </c>
      <c r="FA28" s="1710">
        <v>172</v>
      </c>
      <c r="FB28" s="1710">
        <v>0</v>
      </c>
      <c r="FC28" s="1710">
        <v>0</v>
      </c>
      <c r="FD28" s="3262">
        <v>103.41</v>
      </c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292"/>
      <c r="HG28" s="292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292"/>
    </row>
    <row r="29" spans="1:233" ht="21.75" customHeight="1" thickBot="1">
      <c r="A29" s="1233">
        <v>0.95833333333333337</v>
      </c>
      <c r="B29" s="1713">
        <v>30</v>
      </c>
      <c r="C29" s="1714">
        <v>120</v>
      </c>
      <c r="D29" s="1714">
        <v>0</v>
      </c>
      <c r="E29" s="1714">
        <v>0</v>
      </c>
      <c r="F29" s="1715">
        <v>365</v>
      </c>
      <c r="G29" s="1441">
        <v>52</v>
      </c>
      <c r="H29" s="1714">
        <v>20</v>
      </c>
      <c r="I29" s="1714">
        <v>400</v>
      </c>
      <c r="J29" s="1440">
        <v>240</v>
      </c>
      <c r="K29" s="1440">
        <v>0</v>
      </c>
      <c r="L29" s="1440">
        <v>0</v>
      </c>
      <c r="M29" s="1440">
        <v>360</v>
      </c>
      <c r="N29" s="1440">
        <v>200</v>
      </c>
      <c r="O29" s="1440">
        <v>57</v>
      </c>
      <c r="P29" s="1440">
        <v>81</v>
      </c>
      <c r="Q29" s="1440">
        <v>55</v>
      </c>
      <c r="R29" s="1440">
        <v>217</v>
      </c>
      <c r="S29" s="1440">
        <v>0</v>
      </c>
      <c r="T29" s="1440">
        <v>0</v>
      </c>
      <c r="U29" s="1440">
        <v>0</v>
      </c>
      <c r="V29" s="1440">
        <v>50</v>
      </c>
      <c r="W29" s="1441">
        <v>30</v>
      </c>
      <c r="X29" s="1440">
        <v>149</v>
      </c>
      <c r="Y29" s="1440">
        <v>20</v>
      </c>
      <c r="Z29" s="1440">
        <v>8</v>
      </c>
      <c r="AA29" s="1440">
        <v>10</v>
      </c>
      <c r="AB29" s="1440">
        <v>39</v>
      </c>
      <c r="AC29" s="1440">
        <v>18</v>
      </c>
      <c r="AD29" s="1440">
        <v>56</v>
      </c>
      <c r="AE29" s="1440">
        <v>55</v>
      </c>
      <c r="AF29" s="1440">
        <v>22</v>
      </c>
      <c r="AG29" s="1440">
        <v>25</v>
      </c>
      <c r="AH29" s="1440">
        <v>32</v>
      </c>
      <c r="AI29" s="1440">
        <v>25</v>
      </c>
      <c r="AJ29" s="1440">
        <v>25</v>
      </c>
      <c r="AK29" s="1440">
        <v>52</v>
      </c>
      <c r="AL29" s="1440">
        <v>0</v>
      </c>
      <c r="AM29" s="1440">
        <v>60</v>
      </c>
      <c r="AN29" s="1440">
        <v>80</v>
      </c>
      <c r="AO29" s="1440">
        <v>0</v>
      </c>
      <c r="AP29" s="1440">
        <v>0</v>
      </c>
      <c r="AQ29" s="1440">
        <v>16</v>
      </c>
      <c r="AR29" s="1440">
        <v>0</v>
      </c>
      <c r="AS29" s="1440">
        <v>152</v>
      </c>
      <c r="AT29" s="1440">
        <v>0</v>
      </c>
      <c r="AU29" s="1440">
        <v>130</v>
      </c>
      <c r="AV29" s="1440">
        <v>0</v>
      </c>
      <c r="AW29" s="1440">
        <v>50</v>
      </c>
      <c r="AX29" s="1440">
        <v>72</v>
      </c>
      <c r="AY29" s="1440">
        <v>32</v>
      </c>
      <c r="AZ29" s="1440">
        <v>90</v>
      </c>
      <c r="BA29" s="1440">
        <v>100</v>
      </c>
      <c r="BB29" s="1440">
        <v>46</v>
      </c>
      <c r="BC29" s="1440">
        <v>19</v>
      </c>
      <c r="BD29" s="1440">
        <v>31</v>
      </c>
      <c r="BE29" s="1440">
        <v>100</v>
      </c>
      <c r="BF29" s="1440">
        <v>100</v>
      </c>
      <c r="BG29" s="1440">
        <v>0</v>
      </c>
      <c r="BH29" s="1440">
        <v>325</v>
      </c>
      <c r="BI29" s="1440">
        <v>253</v>
      </c>
      <c r="BJ29" s="1440">
        <v>211</v>
      </c>
      <c r="BK29" s="1440">
        <v>78</v>
      </c>
      <c r="BL29" s="1440">
        <v>100</v>
      </c>
      <c r="BM29" s="1440">
        <v>42</v>
      </c>
      <c r="BN29" s="1440">
        <v>0</v>
      </c>
      <c r="BO29" s="1440">
        <v>5</v>
      </c>
      <c r="BP29" s="1441">
        <v>45</v>
      </c>
      <c r="BQ29" s="1441">
        <v>85</v>
      </c>
      <c r="BR29" s="1441">
        <v>0</v>
      </c>
      <c r="BS29" s="1440">
        <v>0</v>
      </c>
      <c r="BT29" s="1441">
        <v>22</v>
      </c>
      <c r="BU29" s="1441">
        <v>8</v>
      </c>
      <c r="BV29" s="1441">
        <v>33</v>
      </c>
      <c r="BW29" s="1441">
        <v>21</v>
      </c>
      <c r="BX29" s="1430">
        <v>164</v>
      </c>
      <c r="BY29" s="1441">
        <v>43</v>
      </c>
      <c r="BZ29" s="1441">
        <v>91</v>
      </c>
      <c r="CA29" s="1441">
        <v>20</v>
      </c>
      <c r="CB29" s="1441">
        <v>0</v>
      </c>
      <c r="CC29" s="1441">
        <v>70</v>
      </c>
      <c r="CD29" s="1441">
        <v>60</v>
      </c>
      <c r="CE29" s="1441">
        <v>50</v>
      </c>
      <c r="CF29" s="1441">
        <v>50</v>
      </c>
      <c r="CG29" s="1441">
        <v>163</v>
      </c>
      <c r="CH29" s="1441">
        <v>301</v>
      </c>
      <c r="CI29" s="1441">
        <v>62</v>
      </c>
      <c r="CJ29" s="1441">
        <v>89</v>
      </c>
      <c r="CK29" s="1441">
        <v>47</v>
      </c>
      <c r="CL29" s="1441">
        <v>95</v>
      </c>
      <c r="CM29" s="1441">
        <v>0</v>
      </c>
      <c r="CN29" s="1441">
        <v>44</v>
      </c>
      <c r="CO29" s="1441">
        <v>8</v>
      </c>
      <c r="CP29" s="1441">
        <v>290</v>
      </c>
      <c r="CQ29" s="1441">
        <v>0</v>
      </c>
      <c r="CR29" s="1441">
        <v>11</v>
      </c>
      <c r="CS29" s="1441">
        <v>0</v>
      </c>
      <c r="CT29" s="1441">
        <v>281</v>
      </c>
      <c r="CU29" s="1441">
        <v>308</v>
      </c>
      <c r="CV29" s="1441">
        <v>0</v>
      </c>
      <c r="CW29" s="1441">
        <v>158</v>
      </c>
      <c r="CX29" s="1441">
        <v>0</v>
      </c>
      <c r="CY29" s="1441">
        <v>151</v>
      </c>
      <c r="CZ29" s="1441"/>
      <c r="DA29" s="1449">
        <v>488</v>
      </c>
      <c r="DB29" s="1716">
        <v>0</v>
      </c>
      <c r="DC29" s="1716">
        <v>415</v>
      </c>
      <c r="DD29" s="1716">
        <v>96</v>
      </c>
      <c r="DE29" s="1716">
        <v>115</v>
      </c>
      <c r="DF29" s="1716">
        <v>120</v>
      </c>
      <c r="DG29" s="1716">
        <v>0</v>
      </c>
      <c r="DH29" s="1716">
        <v>13</v>
      </c>
      <c r="DI29" s="1716">
        <v>31</v>
      </c>
      <c r="DJ29" s="1716">
        <v>57</v>
      </c>
      <c r="DK29" s="1716">
        <v>40</v>
      </c>
      <c r="DL29" s="1716">
        <v>182</v>
      </c>
      <c r="DM29" s="1716">
        <v>36</v>
      </c>
      <c r="DN29" s="1716">
        <v>96</v>
      </c>
      <c r="DO29" s="1716">
        <v>0</v>
      </c>
      <c r="DP29" s="1716">
        <v>0</v>
      </c>
      <c r="DQ29" s="1716">
        <v>0</v>
      </c>
      <c r="DR29" s="1716">
        <v>43</v>
      </c>
      <c r="DS29" s="1716">
        <v>37</v>
      </c>
      <c r="DT29" s="1716">
        <v>100</v>
      </c>
      <c r="DU29" s="1716">
        <v>40</v>
      </c>
      <c r="DV29" s="1716">
        <v>43</v>
      </c>
      <c r="DW29" s="1716">
        <v>38</v>
      </c>
      <c r="DX29" s="1731">
        <v>52</v>
      </c>
      <c r="DY29" s="1716">
        <v>41</v>
      </c>
      <c r="DZ29" s="1716">
        <v>18</v>
      </c>
      <c r="EA29" s="1716">
        <v>10</v>
      </c>
      <c r="EB29" s="1716">
        <v>11</v>
      </c>
      <c r="EC29" s="1716">
        <v>0</v>
      </c>
      <c r="ED29" s="1716">
        <v>0</v>
      </c>
      <c r="EE29" s="1716">
        <v>0</v>
      </c>
      <c r="EF29" s="1716">
        <v>12</v>
      </c>
      <c r="EG29" s="1716">
        <v>14</v>
      </c>
      <c r="EH29" s="1756">
        <v>216</v>
      </c>
      <c r="EI29" s="1756">
        <v>0</v>
      </c>
      <c r="EJ29" s="1756">
        <v>0</v>
      </c>
      <c r="EK29" s="1756">
        <v>220</v>
      </c>
      <c r="EL29" s="1756">
        <v>98</v>
      </c>
      <c r="EM29" s="1756">
        <v>99</v>
      </c>
      <c r="EN29" s="1756">
        <v>154</v>
      </c>
      <c r="EO29" s="1756">
        <v>0</v>
      </c>
      <c r="EP29" s="1756"/>
      <c r="EQ29" s="1738">
        <v>7675</v>
      </c>
      <c r="ER29" s="1760">
        <v>2935</v>
      </c>
      <c r="ES29" s="1754">
        <v>10610</v>
      </c>
      <c r="ET29" s="1736">
        <v>4135</v>
      </c>
      <c r="EU29" s="1709">
        <v>488</v>
      </c>
      <c r="EV29" s="1709">
        <v>1819</v>
      </c>
      <c r="EW29" s="1710">
        <v>2616</v>
      </c>
      <c r="EX29" s="1710">
        <v>0</v>
      </c>
      <c r="EY29" s="1710">
        <v>140</v>
      </c>
      <c r="EZ29" s="1710">
        <v>1248</v>
      </c>
      <c r="FA29" s="1710">
        <v>164</v>
      </c>
      <c r="FB29" s="1710">
        <v>0</v>
      </c>
      <c r="FC29" s="1710">
        <v>0</v>
      </c>
      <c r="FD29" s="3262">
        <v>103.42</v>
      </c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292"/>
    </row>
    <row r="30" spans="1:233" ht="24.75" customHeight="1" thickBot="1">
      <c r="A30" s="1234" t="s">
        <v>24</v>
      </c>
      <c r="B30" s="1724">
        <v>30</v>
      </c>
      <c r="C30" s="1725">
        <v>120</v>
      </c>
      <c r="D30" s="1725">
        <v>0</v>
      </c>
      <c r="E30" s="1725">
        <v>0</v>
      </c>
      <c r="F30" s="1726">
        <v>365</v>
      </c>
      <c r="G30" s="1727">
        <v>52</v>
      </c>
      <c r="H30" s="1725">
        <v>20</v>
      </c>
      <c r="I30" s="1725">
        <v>395</v>
      </c>
      <c r="J30" s="1728">
        <v>242</v>
      </c>
      <c r="K30" s="1728">
        <v>0</v>
      </c>
      <c r="L30" s="1728">
        <v>0</v>
      </c>
      <c r="M30" s="1728">
        <v>360</v>
      </c>
      <c r="N30" s="1728">
        <v>200</v>
      </c>
      <c r="O30" s="1728">
        <v>56</v>
      </c>
      <c r="P30" s="1728">
        <v>81</v>
      </c>
      <c r="Q30" s="1728">
        <v>55</v>
      </c>
      <c r="R30" s="1728">
        <v>218</v>
      </c>
      <c r="S30" s="1728">
        <v>0</v>
      </c>
      <c r="T30" s="1728">
        <v>0</v>
      </c>
      <c r="U30" s="1728">
        <v>0</v>
      </c>
      <c r="V30" s="1728">
        <v>50</v>
      </c>
      <c r="W30" s="1727">
        <v>7</v>
      </c>
      <c r="X30" s="1728">
        <v>149</v>
      </c>
      <c r="Y30" s="1728">
        <v>10</v>
      </c>
      <c r="Z30" s="1728">
        <v>8</v>
      </c>
      <c r="AA30" s="1728">
        <v>11</v>
      </c>
      <c r="AB30" s="1728">
        <v>40</v>
      </c>
      <c r="AC30" s="1728">
        <v>18</v>
      </c>
      <c r="AD30" s="1728">
        <v>56</v>
      </c>
      <c r="AE30" s="1728">
        <v>55</v>
      </c>
      <c r="AF30" s="1728">
        <v>22</v>
      </c>
      <c r="AG30" s="1728">
        <v>25</v>
      </c>
      <c r="AH30" s="1728">
        <v>31</v>
      </c>
      <c r="AI30" s="1728">
        <v>25</v>
      </c>
      <c r="AJ30" s="1728">
        <v>28</v>
      </c>
      <c r="AK30" s="1728">
        <v>52</v>
      </c>
      <c r="AL30" s="1728">
        <v>0</v>
      </c>
      <c r="AM30" s="1728">
        <v>60</v>
      </c>
      <c r="AN30" s="1728">
        <v>80</v>
      </c>
      <c r="AO30" s="1728">
        <v>0</v>
      </c>
      <c r="AP30" s="1728">
        <v>0</v>
      </c>
      <c r="AQ30" s="1728">
        <v>16</v>
      </c>
      <c r="AR30" s="1728">
        <v>0</v>
      </c>
      <c r="AS30" s="1728">
        <v>151</v>
      </c>
      <c r="AT30" s="1728">
        <v>0</v>
      </c>
      <c r="AU30" s="1728">
        <v>130</v>
      </c>
      <c r="AV30" s="1728">
        <v>0</v>
      </c>
      <c r="AW30" s="1728">
        <v>50</v>
      </c>
      <c r="AX30" s="1728">
        <v>72</v>
      </c>
      <c r="AY30" s="1728">
        <v>0</v>
      </c>
      <c r="AZ30" s="1728">
        <v>90</v>
      </c>
      <c r="BA30" s="1728">
        <v>100</v>
      </c>
      <c r="BB30" s="1728">
        <v>45</v>
      </c>
      <c r="BC30" s="1728">
        <v>19</v>
      </c>
      <c r="BD30" s="1728">
        <v>32</v>
      </c>
      <c r="BE30" s="1728">
        <v>100</v>
      </c>
      <c r="BF30" s="1728">
        <v>100</v>
      </c>
      <c r="BG30" s="1728">
        <v>0</v>
      </c>
      <c r="BH30" s="1728">
        <v>325</v>
      </c>
      <c r="BI30" s="1728">
        <v>264</v>
      </c>
      <c r="BJ30" s="1728">
        <v>208</v>
      </c>
      <c r="BK30" s="1728">
        <v>78</v>
      </c>
      <c r="BL30" s="1728">
        <v>100</v>
      </c>
      <c r="BM30" s="1728">
        <v>42</v>
      </c>
      <c r="BN30" s="1728">
        <v>0</v>
      </c>
      <c r="BO30" s="1728">
        <v>5</v>
      </c>
      <c r="BP30" s="1727">
        <v>45</v>
      </c>
      <c r="BQ30" s="1727">
        <v>85</v>
      </c>
      <c r="BR30" s="1727">
        <v>0</v>
      </c>
      <c r="BS30" s="1728">
        <v>0</v>
      </c>
      <c r="BT30" s="1727">
        <v>22</v>
      </c>
      <c r="BU30" s="1727">
        <v>11</v>
      </c>
      <c r="BV30" s="1727">
        <v>33</v>
      </c>
      <c r="BW30" s="1727">
        <v>22</v>
      </c>
      <c r="BX30" s="1729">
        <v>164</v>
      </c>
      <c r="BY30" s="1727">
        <v>44</v>
      </c>
      <c r="BZ30" s="1727">
        <v>91</v>
      </c>
      <c r="CA30" s="1727">
        <v>20</v>
      </c>
      <c r="CB30" s="1727">
        <v>0</v>
      </c>
      <c r="CC30" s="1727">
        <v>70</v>
      </c>
      <c r="CD30" s="1727">
        <v>60</v>
      </c>
      <c r="CE30" s="1727">
        <v>50</v>
      </c>
      <c r="CF30" s="1727">
        <v>50</v>
      </c>
      <c r="CG30" s="1727">
        <v>100</v>
      </c>
      <c r="CH30" s="1727">
        <v>301</v>
      </c>
      <c r="CI30" s="1727">
        <v>59</v>
      </c>
      <c r="CJ30" s="1727">
        <v>89</v>
      </c>
      <c r="CK30" s="1727">
        <v>47</v>
      </c>
      <c r="CL30" s="1727">
        <v>99</v>
      </c>
      <c r="CM30" s="1727">
        <v>0</v>
      </c>
      <c r="CN30" s="1727">
        <v>45</v>
      </c>
      <c r="CO30" s="1727">
        <v>8</v>
      </c>
      <c r="CP30" s="1727">
        <v>300</v>
      </c>
      <c r="CQ30" s="1727">
        <v>0</v>
      </c>
      <c r="CR30" s="1727">
        <v>11</v>
      </c>
      <c r="CS30" s="1727">
        <v>0</v>
      </c>
      <c r="CT30" s="1727">
        <v>281</v>
      </c>
      <c r="CU30" s="1727">
        <v>308</v>
      </c>
      <c r="CV30" s="1727">
        <v>0</v>
      </c>
      <c r="CW30" s="1727">
        <v>158</v>
      </c>
      <c r="CX30" s="1727">
        <v>0</v>
      </c>
      <c r="CY30" s="1727">
        <v>151</v>
      </c>
      <c r="CZ30" s="1727"/>
      <c r="DA30" s="1730">
        <v>487</v>
      </c>
      <c r="DB30" s="1731">
        <v>0</v>
      </c>
      <c r="DC30" s="1731">
        <v>418</v>
      </c>
      <c r="DD30" s="1731">
        <v>94</v>
      </c>
      <c r="DE30" s="1731">
        <v>115</v>
      </c>
      <c r="DF30" s="1731">
        <v>120</v>
      </c>
      <c r="DG30" s="1731">
        <v>0</v>
      </c>
      <c r="DH30" s="1731">
        <v>0</v>
      </c>
      <c r="DI30" s="1731">
        <v>31</v>
      </c>
      <c r="DJ30" s="1731">
        <v>37</v>
      </c>
      <c r="DK30" s="1731">
        <v>40</v>
      </c>
      <c r="DL30" s="1731">
        <v>171</v>
      </c>
      <c r="DM30" s="1731">
        <v>32</v>
      </c>
      <c r="DN30" s="1731">
        <v>96</v>
      </c>
      <c r="DO30" s="1731">
        <v>0</v>
      </c>
      <c r="DP30" s="1731">
        <v>0</v>
      </c>
      <c r="DQ30" s="1731">
        <v>0</v>
      </c>
      <c r="DR30" s="1731">
        <v>43</v>
      </c>
      <c r="DS30" s="1731">
        <v>37</v>
      </c>
      <c r="DT30" s="1731">
        <v>100</v>
      </c>
      <c r="DU30" s="1731">
        <v>40</v>
      </c>
      <c r="DV30" s="1731">
        <v>43</v>
      </c>
      <c r="DW30" s="1731">
        <v>38</v>
      </c>
      <c r="DX30" s="1731">
        <v>52</v>
      </c>
      <c r="DY30" s="1731">
        <v>41</v>
      </c>
      <c r="DZ30" s="1731">
        <v>18</v>
      </c>
      <c r="EA30" s="1731">
        <v>10</v>
      </c>
      <c r="EB30" s="1731">
        <v>11</v>
      </c>
      <c r="EC30" s="1731">
        <v>0</v>
      </c>
      <c r="ED30" s="1731">
        <v>0</v>
      </c>
      <c r="EE30" s="1731">
        <v>0</v>
      </c>
      <c r="EF30" s="1731">
        <v>12</v>
      </c>
      <c r="EG30" s="1731">
        <v>14</v>
      </c>
      <c r="EH30" s="1759">
        <v>216</v>
      </c>
      <c r="EI30" s="1759">
        <v>0</v>
      </c>
      <c r="EJ30" s="1759">
        <v>0</v>
      </c>
      <c r="EK30" s="1759">
        <v>220</v>
      </c>
      <c r="EL30" s="1759">
        <v>97</v>
      </c>
      <c r="EM30" s="1759">
        <v>0</v>
      </c>
      <c r="EN30" s="1759">
        <v>154</v>
      </c>
      <c r="EO30" s="1759">
        <v>0</v>
      </c>
      <c r="EP30" s="1759"/>
      <c r="EQ30" s="1738">
        <v>7572</v>
      </c>
      <c r="ER30" s="1762">
        <v>2787</v>
      </c>
      <c r="ES30" s="1710">
        <v>10359</v>
      </c>
      <c r="ET30" s="1734">
        <v>4139</v>
      </c>
      <c r="EU30" s="1710">
        <v>487</v>
      </c>
      <c r="EV30" s="1710">
        <v>1765</v>
      </c>
      <c r="EW30" s="1710">
        <v>2469</v>
      </c>
      <c r="EX30" s="1710">
        <v>0</v>
      </c>
      <c r="EY30" s="1710">
        <v>140</v>
      </c>
      <c r="EZ30" s="1710">
        <v>1195</v>
      </c>
      <c r="FA30" s="1710">
        <v>164</v>
      </c>
      <c r="FB30" s="1710">
        <v>0</v>
      </c>
      <c r="FC30" s="1710">
        <v>0</v>
      </c>
      <c r="FD30" s="3262">
        <v>0</v>
      </c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</row>
    <row r="31" spans="1:233" s="131" customFormat="1" ht="33" customHeight="1" thickBot="1">
      <c r="A31" s="1704" t="s">
        <v>15</v>
      </c>
      <c r="B31" s="2722">
        <v>844000</v>
      </c>
      <c r="C31" s="2723">
        <v>2929500</v>
      </c>
      <c r="D31" s="2723">
        <v>0</v>
      </c>
      <c r="E31" s="2723">
        <v>0</v>
      </c>
      <c r="F31" s="2724">
        <v>8352772</v>
      </c>
      <c r="G31" s="2724">
        <v>823295</v>
      </c>
      <c r="H31" s="2723">
        <v>746368</v>
      </c>
      <c r="I31" s="2723">
        <v>9171960</v>
      </c>
      <c r="J31" s="2723">
        <v>6062000</v>
      </c>
      <c r="K31" s="2723">
        <v>26800</v>
      </c>
      <c r="L31" s="2723">
        <v>0</v>
      </c>
      <c r="M31" s="2723">
        <v>8182976</v>
      </c>
      <c r="N31" s="2723">
        <v>5246342</v>
      </c>
      <c r="O31" s="2723">
        <v>1217280</v>
      </c>
      <c r="P31" s="2723">
        <v>1052376</v>
      </c>
      <c r="Q31" s="2723">
        <v>870813</v>
      </c>
      <c r="R31" s="2723">
        <v>4147947</v>
      </c>
      <c r="S31" s="2723">
        <v>0</v>
      </c>
      <c r="T31" s="2723">
        <v>924000</v>
      </c>
      <c r="U31" s="2723">
        <v>28800</v>
      </c>
      <c r="V31" s="2723">
        <v>1241280</v>
      </c>
      <c r="W31" s="2724">
        <v>777312</v>
      </c>
      <c r="X31" s="2723">
        <v>2686080</v>
      </c>
      <c r="Y31" s="2723">
        <v>803306</v>
      </c>
      <c r="Z31" s="2723">
        <v>168960</v>
      </c>
      <c r="AA31" s="2723">
        <v>249727</v>
      </c>
      <c r="AB31" s="2723">
        <v>836592</v>
      </c>
      <c r="AC31" s="2723">
        <v>721440</v>
      </c>
      <c r="AD31" s="2723">
        <v>1035013</v>
      </c>
      <c r="AE31" s="2723">
        <v>1040000</v>
      </c>
      <c r="AF31" s="2723">
        <v>503856</v>
      </c>
      <c r="AG31" s="2723">
        <v>600000</v>
      </c>
      <c r="AH31" s="2723">
        <v>712080</v>
      </c>
      <c r="AI31" s="2723">
        <v>586300</v>
      </c>
      <c r="AJ31" s="2723">
        <v>391600</v>
      </c>
      <c r="AK31" s="2723">
        <v>1207680</v>
      </c>
      <c r="AL31" s="2723">
        <v>0</v>
      </c>
      <c r="AM31" s="2723">
        <v>1328000</v>
      </c>
      <c r="AN31" s="2723">
        <v>1900500</v>
      </c>
      <c r="AO31" s="2723">
        <v>0</v>
      </c>
      <c r="AP31" s="2723">
        <v>0</v>
      </c>
      <c r="AQ31" s="2723">
        <v>337500</v>
      </c>
      <c r="AR31" s="2723">
        <v>0</v>
      </c>
      <c r="AS31" s="2723">
        <v>3514865</v>
      </c>
      <c r="AT31" s="2723">
        <v>0</v>
      </c>
      <c r="AU31" s="2723">
        <v>2091506</v>
      </c>
      <c r="AV31" s="2723">
        <v>0</v>
      </c>
      <c r="AW31" s="2723">
        <v>1170240</v>
      </c>
      <c r="AX31" s="2723">
        <v>741384</v>
      </c>
      <c r="AY31" s="2723">
        <v>539060</v>
      </c>
      <c r="AZ31" s="2723">
        <v>2082960</v>
      </c>
      <c r="BA31" s="2723">
        <v>2089920</v>
      </c>
      <c r="BB31" s="2723">
        <v>1074240</v>
      </c>
      <c r="BC31" s="2723">
        <v>462912</v>
      </c>
      <c r="BD31" s="2723">
        <v>357600</v>
      </c>
      <c r="BE31" s="2723">
        <v>2412184</v>
      </c>
      <c r="BF31" s="2723">
        <v>2453960</v>
      </c>
      <c r="BG31" s="2723">
        <v>0</v>
      </c>
      <c r="BH31" s="2723">
        <v>7690800</v>
      </c>
      <c r="BI31" s="2723">
        <v>6038000</v>
      </c>
      <c r="BJ31" s="2723">
        <v>5009000</v>
      </c>
      <c r="BK31" s="2723">
        <v>1890182</v>
      </c>
      <c r="BL31" s="2723">
        <v>2388250</v>
      </c>
      <c r="BM31" s="2723">
        <v>593928</v>
      </c>
      <c r="BN31" s="2723">
        <v>0</v>
      </c>
      <c r="BO31" s="2723">
        <v>120000</v>
      </c>
      <c r="BP31" s="2724">
        <v>977468</v>
      </c>
      <c r="BQ31" s="2724">
        <v>1052376</v>
      </c>
      <c r="BR31" s="2724">
        <v>79696</v>
      </c>
      <c r="BS31" s="2723">
        <v>115656</v>
      </c>
      <c r="BT31" s="2724">
        <v>516060</v>
      </c>
      <c r="BU31" s="2724">
        <v>241020</v>
      </c>
      <c r="BV31" s="2724">
        <v>805700</v>
      </c>
      <c r="BW31" s="2724">
        <v>481600</v>
      </c>
      <c r="BX31" s="2725">
        <v>3363840</v>
      </c>
      <c r="BY31" s="2724">
        <v>1217000</v>
      </c>
      <c r="BZ31" s="2724">
        <v>1665600</v>
      </c>
      <c r="CA31" s="2724">
        <v>439380</v>
      </c>
      <c r="CB31" s="2724">
        <v>10800</v>
      </c>
      <c r="CC31" s="2724">
        <v>615000</v>
      </c>
      <c r="CD31" s="2724">
        <v>1440000</v>
      </c>
      <c r="CE31" s="2724">
        <v>1114200</v>
      </c>
      <c r="CF31" s="2724">
        <v>1093000</v>
      </c>
      <c r="CG31" s="2724">
        <v>3521070</v>
      </c>
      <c r="CH31" s="2724">
        <v>6887754</v>
      </c>
      <c r="CI31" s="2724">
        <v>1373000</v>
      </c>
      <c r="CJ31" s="2724">
        <v>2062080</v>
      </c>
      <c r="CK31" s="2724">
        <v>1014480</v>
      </c>
      <c r="CL31" s="2724">
        <v>2371380</v>
      </c>
      <c r="CM31" s="2724">
        <v>429000</v>
      </c>
      <c r="CN31" s="2724">
        <v>1056160</v>
      </c>
      <c r="CO31" s="2724">
        <v>192060</v>
      </c>
      <c r="CP31" s="2724">
        <v>7372750</v>
      </c>
      <c r="CQ31" s="2724">
        <v>313968</v>
      </c>
      <c r="CR31" s="2724">
        <v>237936</v>
      </c>
      <c r="CS31" s="2724">
        <v>40320</v>
      </c>
      <c r="CT31" s="2724">
        <v>5193820</v>
      </c>
      <c r="CU31" s="2724">
        <v>29652436</v>
      </c>
      <c r="CV31" s="2724">
        <v>23370</v>
      </c>
      <c r="CW31" s="2724">
        <v>1956000</v>
      </c>
      <c r="CX31" s="2724">
        <v>24613</v>
      </c>
      <c r="CY31" s="2724">
        <v>2217600</v>
      </c>
      <c r="CZ31" s="3015"/>
      <c r="DA31" s="2726">
        <v>11360727</v>
      </c>
      <c r="DB31" s="2727">
        <v>0</v>
      </c>
      <c r="DC31" s="2727">
        <v>9628416</v>
      </c>
      <c r="DD31" s="2727">
        <v>975360</v>
      </c>
      <c r="DE31" s="2727">
        <v>1712640</v>
      </c>
      <c r="DF31" s="2727">
        <v>3159360</v>
      </c>
      <c r="DG31" s="2727">
        <v>0</v>
      </c>
      <c r="DH31" s="2727">
        <v>108460</v>
      </c>
      <c r="DI31" s="2727">
        <v>297600</v>
      </c>
      <c r="DJ31" s="2727">
        <v>536064</v>
      </c>
      <c r="DK31" s="2727">
        <v>702000</v>
      </c>
      <c r="DL31" s="2727">
        <v>4317038</v>
      </c>
      <c r="DM31" s="2727">
        <v>465091</v>
      </c>
      <c r="DN31" s="2727">
        <v>1752000</v>
      </c>
      <c r="DO31" s="2727">
        <v>0</v>
      </c>
      <c r="DP31" s="2727">
        <v>0</v>
      </c>
      <c r="DQ31" s="2727">
        <v>0</v>
      </c>
      <c r="DR31" s="2727">
        <v>398696</v>
      </c>
      <c r="DS31" s="2727">
        <v>327270</v>
      </c>
      <c r="DT31" s="2727">
        <v>1349326</v>
      </c>
      <c r="DU31" s="2727">
        <v>986810</v>
      </c>
      <c r="DV31" s="2727">
        <v>982768</v>
      </c>
      <c r="DW31" s="2727">
        <v>319760</v>
      </c>
      <c r="DX31" s="2727">
        <v>859680</v>
      </c>
      <c r="DY31" s="2727">
        <v>932420</v>
      </c>
      <c r="DZ31" s="2727">
        <v>425280</v>
      </c>
      <c r="EA31" s="2727">
        <v>206748</v>
      </c>
      <c r="EB31" s="2727">
        <v>394778</v>
      </c>
      <c r="EC31" s="2727">
        <v>0</v>
      </c>
      <c r="ED31" s="2727">
        <v>0</v>
      </c>
      <c r="EE31" s="2727">
        <v>0</v>
      </c>
      <c r="EF31" s="2727">
        <v>155000</v>
      </c>
      <c r="EG31" s="2727">
        <v>159000</v>
      </c>
      <c r="EH31" s="2728">
        <v>5009918</v>
      </c>
      <c r="EI31" s="2728">
        <v>0</v>
      </c>
      <c r="EJ31" s="2728">
        <v>0</v>
      </c>
      <c r="EK31" s="2728">
        <v>3957181</v>
      </c>
      <c r="EL31" s="2728">
        <v>2236764</v>
      </c>
      <c r="EM31" s="2728">
        <v>493440</v>
      </c>
      <c r="EN31" s="2728">
        <v>3646545</v>
      </c>
      <c r="EO31" s="2728">
        <v>0</v>
      </c>
      <c r="EP31" s="2729"/>
      <c r="EQ31" s="1313">
        <v>191643639</v>
      </c>
      <c r="ER31" s="1738">
        <v>57856140</v>
      </c>
      <c r="ES31" s="2714">
        <v>249499779</v>
      </c>
      <c r="ET31" s="1310">
        <v>96578542</v>
      </c>
      <c r="EU31" s="1310">
        <v>11360727</v>
      </c>
      <c r="EV31" s="1310">
        <v>40971948</v>
      </c>
      <c r="EW31" s="1310">
        <v>72741154</v>
      </c>
      <c r="EX31" s="1310">
        <v>0</v>
      </c>
      <c r="EY31" s="1310">
        <v>3228500</v>
      </c>
      <c r="EZ31" s="1310">
        <v>21244268</v>
      </c>
      <c r="FA31" s="1310">
        <v>3363840</v>
      </c>
      <c r="FB31" s="1310">
        <v>10800</v>
      </c>
      <c r="FC31" s="1737">
        <v>0</v>
      </c>
      <c r="FD31" s="1737"/>
    </row>
    <row r="32" spans="1:233" s="5" customFormat="1" ht="33" customHeight="1" thickBot="1">
      <c r="A32" s="1704" t="s">
        <v>368</v>
      </c>
      <c r="B32" s="2730">
        <v>725840</v>
      </c>
      <c r="C32" s="2731">
        <v>2519370</v>
      </c>
      <c r="D32" s="2732">
        <v>0</v>
      </c>
      <c r="E32" s="2732">
        <v>0</v>
      </c>
      <c r="F32" s="2732">
        <v>5345774.08</v>
      </c>
      <c r="G32" s="2732">
        <v>666868.95000000007</v>
      </c>
      <c r="H32" s="2732">
        <v>701585.91999999993</v>
      </c>
      <c r="I32" s="2732">
        <v>5594895.5999999996</v>
      </c>
      <c r="J32" s="2732">
        <v>3697820</v>
      </c>
      <c r="K32" s="2733">
        <v>257547.99999999997</v>
      </c>
      <c r="L32" s="2732">
        <v>0</v>
      </c>
      <c r="M32" s="2732">
        <v>5482593.9199999999</v>
      </c>
      <c r="N32" s="2732">
        <v>79691934.980000004</v>
      </c>
      <c r="O32" s="2732">
        <v>7644518.4000000004</v>
      </c>
      <c r="P32" s="2732">
        <v>7029871.6799999997</v>
      </c>
      <c r="Q32" s="2732">
        <v>5320667.4300000006</v>
      </c>
      <c r="R32" s="2732">
        <v>2696165.5500000003</v>
      </c>
      <c r="S32" s="2732">
        <v>0</v>
      </c>
      <c r="T32" s="2732">
        <v>1025640.0000000001</v>
      </c>
      <c r="U32" s="2733">
        <v>448128</v>
      </c>
      <c r="V32" s="2732">
        <v>7758000</v>
      </c>
      <c r="W32" s="2732">
        <v>5122486.08</v>
      </c>
      <c r="X32" s="2732">
        <v>25974393.600000001</v>
      </c>
      <c r="Y32" s="2732">
        <v>5117059.22</v>
      </c>
      <c r="Z32" s="2732">
        <v>1012070.4</v>
      </c>
      <c r="AA32" s="2732">
        <v>3993134.73</v>
      </c>
      <c r="AB32" s="2732">
        <v>5580068.6399999997</v>
      </c>
      <c r="AC32" s="2732">
        <v>5143867.2</v>
      </c>
      <c r="AD32" s="2732">
        <v>6468831.25</v>
      </c>
      <c r="AE32" s="2732">
        <v>6520800</v>
      </c>
      <c r="AF32" s="2732">
        <v>377892</v>
      </c>
      <c r="AG32" s="2732">
        <v>450000</v>
      </c>
      <c r="AH32" s="2732">
        <v>0</v>
      </c>
      <c r="AI32" s="2732">
        <v>0</v>
      </c>
      <c r="AJ32" s="2732">
        <v>0</v>
      </c>
      <c r="AK32" s="2732">
        <v>11424652.800000001</v>
      </c>
      <c r="AL32" s="2732">
        <v>0</v>
      </c>
      <c r="AM32" s="2732">
        <v>0</v>
      </c>
      <c r="AN32" s="2732">
        <v>0</v>
      </c>
      <c r="AO32" s="2733">
        <v>0</v>
      </c>
      <c r="AP32" s="2732">
        <v>0</v>
      </c>
      <c r="AQ32" s="2732">
        <v>3196125</v>
      </c>
      <c r="AR32" s="2732">
        <v>0</v>
      </c>
      <c r="AS32" s="2732">
        <v>47977907.25</v>
      </c>
      <c r="AT32" s="2732">
        <v>0</v>
      </c>
      <c r="AU32" s="2732">
        <v>45824896.460000001</v>
      </c>
      <c r="AV32" s="2732">
        <v>0</v>
      </c>
      <c r="AW32" s="2732">
        <v>10286409.6</v>
      </c>
      <c r="AX32" s="2732">
        <v>7984705.6799999997</v>
      </c>
      <c r="AY32" s="2731">
        <v>5245053.8</v>
      </c>
      <c r="AZ32" s="2732">
        <v>12893522.4</v>
      </c>
      <c r="BA32" s="2732">
        <v>13500883.199999999</v>
      </c>
      <c r="BB32" s="2732">
        <v>7025529.5999999996</v>
      </c>
      <c r="BC32" s="2732">
        <v>393475.2</v>
      </c>
      <c r="BD32" s="2732">
        <v>0</v>
      </c>
      <c r="BE32" s="2732">
        <v>2195087.44</v>
      </c>
      <c r="BF32" s="2732">
        <v>2233103.6</v>
      </c>
      <c r="BG32" s="2732">
        <v>0</v>
      </c>
      <c r="BH32" s="2732">
        <v>4768296</v>
      </c>
      <c r="BI32" s="2732">
        <v>4166219.9999999995</v>
      </c>
      <c r="BJ32" s="2732">
        <v>3506300</v>
      </c>
      <c r="BK32" s="2732">
        <v>1304225.5799999998</v>
      </c>
      <c r="BL32" s="2732">
        <v>2292720</v>
      </c>
      <c r="BM32" s="2732">
        <v>397931.76</v>
      </c>
      <c r="BN32" s="2732">
        <v>0</v>
      </c>
      <c r="BO32" s="2732">
        <v>110400</v>
      </c>
      <c r="BP32" s="2732">
        <v>801523.76</v>
      </c>
      <c r="BQ32" s="2732">
        <v>999757.2</v>
      </c>
      <c r="BR32" s="2732">
        <v>863904.64</v>
      </c>
      <c r="BS32" s="2732">
        <v>858167.52</v>
      </c>
      <c r="BT32" s="2732">
        <v>397366.2</v>
      </c>
      <c r="BU32" s="2732">
        <v>180765</v>
      </c>
      <c r="BV32" s="2732">
        <v>620389</v>
      </c>
      <c r="BW32" s="2732">
        <v>361200</v>
      </c>
      <c r="BX32" s="2732">
        <v>23008665.599999998</v>
      </c>
      <c r="BY32" s="2732">
        <v>912750</v>
      </c>
      <c r="BZ32" s="2732">
        <v>15306864</v>
      </c>
      <c r="CA32" s="2732">
        <v>338322.60000000003</v>
      </c>
      <c r="CB32" s="2732">
        <v>0</v>
      </c>
      <c r="CC32" s="2732">
        <v>639600</v>
      </c>
      <c r="CD32" s="2732">
        <v>1497600</v>
      </c>
      <c r="CE32" s="2732">
        <v>1069632</v>
      </c>
      <c r="CF32" s="2732">
        <v>983700</v>
      </c>
      <c r="CG32" s="2732">
        <v>2746434.6</v>
      </c>
      <c r="CH32" s="2732">
        <v>4821427.8</v>
      </c>
      <c r="CI32" s="2732">
        <v>1565219.9999999998</v>
      </c>
      <c r="CJ32" s="2732">
        <v>2206425.6</v>
      </c>
      <c r="CK32" s="2732">
        <v>1115928</v>
      </c>
      <c r="CL32" s="2732">
        <v>2703373.1999999997</v>
      </c>
      <c r="CM32" s="2732">
        <v>549120</v>
      </c>
      <c r="CN32" s="2732">
        <v>982228.8</v>
      </c>
      <c r="CO32" s="2732">
        <v>178615.80000000002</v>
      </c>
      <c r="CP32" s="2732">
        <v>4718560</v>
      </c>
      <c r="CQ32" s="2732">
        <v>235476</v>
      </c>
      <c r="CR32" s="2732">
        <v>180831.36000000002</v>
      </c>
      <c r="CS32" s="2731">
        <v>698745.6</v>
      </c>
      <c r="CT32" s="3281">
        <v>37707133.199999996</v>
      </c>
      <c r="CU32" s="2732">
        <v>513876715.87999994</v>
      </c>
      <c r="CV32" s="2731">
        <v>398458.5</v>
      </c>
      <c r="CW32" s="3281">
        <v>13985400</v>
      </c>
      <c r="CX32" s="2732">
        <v>419651.65</v>
      </c>
      <c r="CY32" s="2732">
        <v>0</v>
      </c>
      <c r="CZ32" s="3016"/>
      <c r="DA32" s="2732">
        <v>57939707.699999996</v>
      </c>
      <c r="DB32" s="2731">
        <v>0</v>
      </c>
      <c r="DC32" s="2732">
        <v>6451038.7200000007</v>
      </c>
      <c r="DD32" s="2732">
        <v>7812633.5999999996</v>
      </c>
      <c r="DE32" s="2733">
        <v>14197785.599999998</v>
      </c>
      <c r="DF32" s="2732">
        <v>50802508.799999997</v>
      </c>
      <c r="DG32" s="2732">
        <v>0</v>
      </c>
      <c r="DH32" s="2733">
        <v>1731021.6</v>
      </c>
      <c r="DI32" s="2732">
        <v>3350976</v>
      </c>
      <c r="DJ32" s="2732">
        <v>6314833.9199999999</v>
      </c>
      <c r="DK32" s="2732">
        <v>5531760</v>
      </c>
      <c r="DL32" s="2732">
        <v>2978756.2199999997</v>
      </c>
      <c r="DM32" s="2732">
        <v>460440.08999999997</v>
      </c>
      <c r="DN32" s="2732">
        <v>12964800</v>
      </c>
      <c r="DO32" s="2732">
        <v>0</v>
      </c>
      <c r="DP32" s="2732">
        <v>0</v>
      </c>
      <c r="DQ32" s="2732">
        <v>0</v>
      </c>
      <c r="DR32" s="2732">
        <v>4565069.1999999993</v>
      </c>
      <c r="DS32" s="2732">
        <v>3508334.4000000004</v>
      </c>
      <c r="DT32" s="2732">
        <v>12089960.960000001</v>
      </c>
      <c r="DU32" s="2732">
        <v>8535906.5</v>
      </c>
      <c r="DV32" s="2732">
        <v>8746635.2000000011</v>
      </c>
      <c r="DW32" s="2732">
        <v>3405444</v>
      </c>
      <c r="DX32" s="2732">
        <v>8528025.5999999996</v>
      </c>
      <c r="DY32" s="2732">
        <v>10974583.4</v>
      </c>
      <c r="DZ32" s="2732">
        <v>467808.00000000006</v>
      </c>
      <c r="EA32" s="2732">
        <v>194343.12</v>
      </c>
      <c r="EB32" s="2732">
        <v>298846.946</v>
      </c>
      <c r="EC32" s="2732">
        <v>0</v>
      </c>
      <c r="ED32" s="2732">
        <v>0</v>
      </c>
      <c r="EE32" s="2732">
        <v>0</v>
      </c>
      <c r="EF32" s="2732">
        <v>4995649.9999999991</v>
      </c>
      <c r="EG32" s="2732">
        <v>4256430</v>
      </c>
      <c r="EH32" s="2734">
        <v>3406744.24</v>
      </c>
      <c r="EI32" s="2734">
        <v>0</v>
      </c>
      <c r="EJ32" s="2734">
        <v>0</v>
      </c>
      <c r="EK32" s="2734">
        <v>58012273.460000001</v>
      </c>
      <c r="EL32" s="2734">
        <v>0</v>
      </c>
      <c r="EM32" s="2734">
        <v>8551315.1999999993</v>
      </c>
      <c r="EN32" s="2734">
        <v>0</v>
      </c>
      <c r="EO32" s="2734">
        <v>0</v>
      </c>
      <c r="EP32" s="2735"/>
      <c r="EQ32" s="1313">
        <v>1027025224.51</v>
      </c>
      <c r="ER32" s="1738">
        <v>311073632.47599995</v>
      </c>
      <c r="ES32" s="1737">
        <v>1338098856.9860001</v>
      </c>
      <c r="ET32" s="1310">
        <v>66827538.516000003</v>
      </c>
      <c r="EU32" s="1310">
        <v>57939707.699999996</v>
      </c>
      <c r="EV32" s="1310">
        <v>28888891.340000004</v>
      </c>
      <c r="EW32" s="1310">
        <v>865287128.25999987</v>
      </c>
      <c r="EX32" s="1310">
        <v>0</v>
      </c>
      <c r="EY32" s="1310">
        <v>0</v>
      </c>
      <c r="EZ32" s="1310">
        <v>296146925.56999999</v>
      </c>
      <c r="FA32" s="1310">
        <v>23008665.599999998</v>
      </c>
      <c r="FB32" s="1310">
        <v>0</v>
      </c>
      <c r="FC32" s="1737">
        <v>0</v>
      </c>
      <c r="FD32" s="1737"/>
    </row>
    <row r="33" spans="1:160" ht="33" customHeight="1" thickBot="1">
      <c r="A33" s="1704" t="s">
        <v>1090</v>
      </c>
      <c r="B33" s="2736">
        <v>0</v>
      </c>
      <c r="C33" s="2737">
        <v>120</v>
      </c>
      <c r="D33" s="2737">
        <v>0</v>
      </c>
      <c r="E33" s="2737">
        <v>0</v>
      </c>
      <c r="F33" s="2737">
        <v>365</v>
      </c>
      <c r="G33" s="2737">
        <v>22</v>
      </c>
      <c r="H33" s="2737">
        <v>20</v>
      </c>
      <c r="I33" s="2737">
        <v>370</v>
      </c>
      <c r="J33" s="2737">
        <v>250</v>
      </c>
      <c r="K33" s="2737">
        <v>0</v>
      </c>
      <c r="L33" s="2737">
        <v>0</v>
      </c>
      <c r="M33" s="2737">
        <v>380</v>
      </c>
      <c r="N33" s="2737">
        <v>200</v>
      </c>
      <c r="O33" s="2737">
        <v>40</v>
      </c>
      <c r="P33" s="2737">
        <v>64</v>
      </c>
      <c r="Q33" s="2737">
        <v>55</v>
      </c>
      <c r="R33" s="2737">
        <v>155</v>
      </c>
      <c r="S33" s="2737">
        <v>0</v>
      </c>
      <c r="T33" s="2737">
        <v>0</v>
      </c>
      <c r="U33" s="2737">
        <v>0</v>
      </c>
      <c r="V33" s="2737">
        <v>40</v>
      </c>
      <c r="W33" s="2737">
        <v>40</v>
      </c>
      <c r="X33" s="2737">
        <v>82</v>
      </c>
      <c r="Y33" s="2737">
        <v>40</v>
      </c>
      <c r="Z33" s="2737">
        <v>8</v>
      </c>
      <c r="AA33" s="2737">
        <v>10</v>
      </c>
      <c r="AB33" s="2737">
        <v>40</v>
      </c>
      <c r="AC33" s="2737">
        <v>36</v>
      </c>
      <c r="AD33" s="2737">
        <v>56</v>
      </c>
      <c r="AE33" s="2737">
        <v>55</v>
      </c>
      <c r="AF33" s="2737">
        <v>22</v>
      </c>
      <c r="AG33" s="2737">
        <v>25</v>
      </c>
      <c r="AH33" s="2737">
        <v>30</v>
      </c>
      <c r="AI33" s="2737">
        <v>25</v>
      </c>
      <c r="AJ33" s="2737">
        <v>8</v>
      </c>
      <c r="AK33" s="2737">
        <v>51</v>
      </c>
      <c r="AL33" s="2737">
        <v>0</v>
      </c>
      <c r="AM33" s="2737">
        <v>60</v>
      </c>
      <c r="AN33" s="2737">
        <v>80</v>
      </c>
      <c r="AO33" s="2737">
        <v>0</v>
      </c>
      <c r="AP33" s="2737">
        <v>0</v>
      </c>
      <c r="AQ33" s="2737">
        <v>16</v>
      </c>
      <c r="AR33" s="2737">
        <v>0</v>
      </c>
      <c r="AS33" s="2737">
        <v>151</v>
      </c>
      <c r="AT33" s="2737">
        <v>0</v>
      </c>
      <c r="AU33" s="2737">
        <v>90</v>
      </c>
      <c r="AV33" s="2737">
        <v>0</v>
      </c>
      <c r="AW33" s="2737">
        <v>50</v>
      </c>
      <c r="AX33" s="2737">
        <v>0</v>
      </c>
      <c r="AY33" s="2737">
        <v>16</v>
      </c>
      <c r="AZ33" s="2737">
        <v>90</v>
      </c>
      <c r="BA33" s="2737">
        <v>99</v>
      </c>
      <c r="BB33" s="2737">
        <v>44</v>
      </c>
      <c r="BC33" s="2737">
        <v>19</v>
      </c>
      <c r="BD33" s="2737">
        <v>3</v>
      </c>
      <c r="BE33" s="2737">
        <v>100</v>
      </c>
      <c r="BF33" s="2737">
        <v>100</v>
      </c>
      <c r="BG33" s="2737">
        <v>0</v>
      </c>
      <c r="BH33" s="2737">
        <v>300</v>
      </c>
      <c r="BI33" s="2737">
        <v>272</v>
      </c>
      <c r="BJ33" s="2737">
        <v>204</v>
      </c>
      <c r="BK33" s="2737">
        <v>78</v>
      </c>
      <c r="BL33" s="2737">
        <v>100</v>
      </c>
      <c r="BM33" s="2737">
        <v>20</v>
      </c>
      <c r="BN33" s="2737">
        <v>0</v>
      </c>
      <c r="BO33" s="2737">
        <v>5</v>
      </c>
      <c r="BP33" s="2737">
        <v>45</v>
      </c>
      <c r="BQ33" s="2737">
        <v>85</v>
      </c>
      <c r="BR33" s="2737">
        <v>0</v>
      </c>
      <c r="BS33" s="2737">
        <v>8</v>
      </c>
      <c r="BT33" s="2737">
        <v>22</v>
      </c>
      <c r="BU33" s="2737">
        <v>11</v>
      </c>
      <c r="BV33" s="2737">
        <v>33</v>
      </c>
      <c r="BW33" s="2737">
        <v>22</v>
      </c>
      <c r="BX33" s="2737">
        <v>122</v>
      </c>
      <c r="BY33" s="2737">
        <v>42</v>
      </c>
      <c r="BZ33" s="2737">
        <v>32</v>
      </c>
      <c r="CA33" s="2737">
        <v>0</v>
      </c>
      <c r="CB33" s="2737">
        <v>1.3</v>
      </c>
      <c r="CC33" s="2737">
        <v>70</v>
      </c>
      <c r="CD33" s="2737">
        <v>60</v>
      </c>
      <c r="CE33" s="2737">
        <v>46</v>
      </c>
      <c r="CF33" s="2737">
        <v>50</v>
      </c>
      <c r="CG33" s="2737">
        <v>163</v>
      </c>
      <c r="CH33" s="2737">
        <v>299</v>
      </c>
      <c r="CI33" s="2737">
        <v>62</v>
      </c>
      <c r="CJ33" s="2737">
        <v>60</v>
      </c>
      <c r="CK33" s="2737">
        <v>45</v>
      </c>
      <c r="CL33" s="2737">
        <v>98</v>
      </c>
      <c r="CM33" s="2737">
        <v>19</v>
      </c>
      <c r="CN33" s="2737">
        <v>43</v>
      </c>
      <c r="CO33" s="2737">
        <v>8</v>
      </c>
      <c r="CP33" s="2737">
        <v>300</v>
      </c>
      <c r="CQ33" s="2737">
        <v>15</v>
      </c>
      <c r="CR33" s="2737">
        <v>10</v>
      </c>
      <c r="CS33" s="2737">
        <v>0</v>
      </c>
      <c r="CT33" s="2737">
        <v>283</v>
      </c>
      <c r="CU33" s="2737">
        <v>0</v>
      </c>
      <c r="CV33" s="2737">
        <v>0</v>
      </c>
      <c r="CW33" s="2737">
        <v>65</v>
      </c>
      <c r="CX33" s="2737">
        <v>0</v>
      </c>
      <c r="CY33" s="2737">
        <v>79</v>
      </c>
      <c r="CZ33" s="3017"/>
      <c r="DA33" s="2737">
        <v>477</v>
      </c>
      <c r="DB33" s="2737">
        <v>0</v>
      </c>
      <c r="DC33" s="2737">
        <v>410</v>
      </c>
      <c r="DD33" s="2737">
        <v>33</v>
      </c>
      <c r="DE33" s="2737">
        <v>66</v>
      </c>
      <c r="DF33" s="2737">
        <v>120</v>
      </c>
      <c r="DG33" s="2737">
        <v>0</v>
      </c>
      <c r="DH33" s="2737">
        <v>0</v>
      </c>
      <c r="DI33" s="2737">
        <v>0</v>
      </c>
      <c r="DJ33" s="2737">
        <v>0</v>
      </c>
      <c r="DK33" s="2737">
        <v>32</v>
      </c>
      <c r="DL33" s="2737">
        <v>172</v>
      </c>
      <c r="DM33" s="2737">
        <v>5</v>
      </c>
      <c r="DN33" s="2737">
        <v>64</v>
      </c>
      <c r="DO33" s="2737">
        <v>0</v>
      </c>
      <c r="DP33" s="2737">
        <v>0</v>
      </c>
      <c r="DQ33" s="2737">
        <v>0</v>
      </c>
      <c r="DR33" s="2737">
        <v>0</v>
      </c>
      <c r="DS33" s="2737">
        <v>0</v>
      </c>
      <c r="DT33" s="2737">
        <v>25</v>
      </c>
      <c r="DU33" s="2737">
        <v>40</v>
      </c>
      <c r="DV33" s="2737">
        <v>43</v>
      </c>
      <c r="DW33" s="2737">
        <v>0</v>
      </c>
      <c r="DX33" s="2737">
        <v>16</v>
      </c>
      <c r="DY33" s="2737">
        <v>33</v>
      </c>
      <c r="DZ33" s="2737">
        <v>18</v>
      </c>
      <c r="EA33" s="2737">
        <v>6</v>
      </c>
      <c r="EB33" s="2737">
        <v>5</v>
      </c>
      <c r="EC33" s="2737">
        <v>0</v>
      </c>
      <c r="ED33" s="2737">
        <v>0</v>
      </c>
      <c r="EE33" s="2737">
        <v>0</v>
      </c>
      <c r="EF33" s="2737">
        <v>0</v>
      </c>
      <c r="EG33" s="2737">
        <v>0</v>
      </c>
      <c r="EH33" s="2738">
        <v>183</v>
      </c>
      <c r="EI33" s="2738">
        <v>0</v>
      </c>
      <c r="EJ33" s="2738">
        <v>0</v>
      </c>
      <c r="EK33" s="2738">
        <v>130</v>
      </c>
      <c r="EL33" s="2738">
        <v>96</v>
      </c>
      <c r="EM33" s="2738">
        <v>0</v>
      </c>
      <c r="EN33" s="2738">
        <v>153</v>
      </c>
      <c r="EO33" s="2738">
        <v>0</v>
      </c>
      <c r="EP33" s="2739"/>
      <c r="EQ33" s="2648">
        <v>8831.2999999999993</v>
      </c>
      <c r="ER33" s="1775" t="s">
        <v>1062</v>
      </c>
      <c r="ES33" s="1737"/>
      <c r="ET33" s="1737"/>
      <c r="EU33" s="1737"/>
      <c r="EV33" s="1737"/>
      <c r="EW33" s="1737"/>
      <c r="EX33" s="1737"/>
      <c r="EY33" s="1737"/>
      <c r="EZ33" s="1737"/>
      <c r="FA33" s="1737"/>
      <c r="FB33" s="1737"/>
      <c r="FC33" s="1737"/>
      <c r="FD33" s="1737"/>
    </row>
    <row r="34" spans="1:160" ht="35.25" customHeight="1" thickBot="1">
      <c r="A34" s="1704" t="s">
        <v>1091</v>
      </c>
      <c r="B34" s="2736">
        <v>30</v>
      </c>
      <c r="C34" s="2737">
        <v>120</v>
      </c>
      <c r="D34" s="2737">
        <v>0</v>
      </c>
      <c r="E34" s="2737">
        <v>0</v>
      </c>
      <c r="F34" s="2737">
        <v>365</v>
      </c>
      <c r="G34" s="2737">
        <v>52</v>
      </c>
      <c r="H34" s="2737">
        <v>20</v>
      </c>
      <c r="I34" s="2737">
        <v>410</v>
      </c>
      <c r="J34" s="2737">
        <v>242</v>
      </c>
      <c r="K34" s="2737">
        <v>0</v>
      </c>
      <c r="L34" s="2737">
        <v>0</v>
      </c>
      <c r="M34" s="2737">
        <v>360</v>
      </c>
      <c r="N34" s="2737">
        <v>200</v>
      </c>
      <c r="O34" s="2737">
        <v>100</v>
      </c>
      <c r="P34" s="2737">
        <v>72</v>
      </c>
      <c r="Q34" s="2737">
        <v>55</v>
      </c>
      <c r="R34" s="2737">
        <v>218</v>
      </c>
      <c r="S34" s="2737">
        <v>0</v>
      </c>
      <c r="T34" s="2737">
        <v>0</v>
      </c>
      <c r="U34" s="2737">
        <v>0</v>
      </c>
      <c r="V34" s="2737">
        <v>100</v>
      </c>
      <c r="W34" s="2737">
        <v>30</v>
      </c>
      <c r="X34" s="2737">
        <v>149</v>
      </c>
      <c r="Y34" s="2737">
        <v>50</v>
      </c>
      <c r="Z34" s="2737">
        <v>8</v>
      </c>
      <c r="AA34" s="2737">
        <v>20</v>
      </c>
      <c r="AB34" s="2737">
        <v>40</v>
      </c>
      <c r="AC34" s="2737">
        <v>54</v>
      </c>
      <c r="AD34" s="2737">
        <v>56</v>
      </c>
      <c r="AE34" s="2737">
        <v>55</v>
      </c>
      <c r="AF34" s="2737">
        <v>22</v>
      </c>
      <c r="AG34" s="2737">
        <v>25</v>
      </c>
      <c r="AH34" s="2737">
        <v>32</v>
      </c>
      <c r="AI34" s="2737">
        <v>25</v>
      </c>
      <c r="AJ34" s="2737">
        <v>25</v>
      </c>
      <c r="AK34" s="2737">
        <v>52</v>
      </c>
      <c r="AL34" s="2737">
        <v>0</v>
      </c>
      <c r="AM34" s="2737">
        <v>60</v>
      </c>
      <c r="AN34" s="2737">
        <v>80</v>
      </c>
      <c r="AO34" s="2737">
        <v>0</v>
      </c>
      <c r="AP34" s="2737">
        <v>0</v>
      </c>
      <c r="AQ34" s="2737">
        <v>16</v>
      </c>
      <c r="AR34" s="2737">
        <v>0</v>
      </c>
      <c r="AS34" s="2737">
        <v>151</v>
      </c>
      <c r="AT34" s="2737">
        <v>0</v>
      </c>
      <c r="AU34" s="2737">
        <v>130</v>
      </c>
      <c r="AV34" s="2737">
        <v>0</v>
      </c>
      <c r="AW34" s="2737">
        <v>50</v>
      </c>
      <c r="AX34" s="2737">
        <v>81</v>
      </c>
      <c r="AY34" s="2737">
        <v>33</v>
      </c>
      <c r="AZ34" s="2737">
        <v>90</v>
      </c>
      <c r="BA34" s="2737">
        <v>86</v>
      </c>
      <c r="BB34" s="2737">
        <v>45</v>
      </c>
      <c r="BC34" s="2737">
        <v>19</v>
      </c>
      <c r="BD34" s="2737">
        <v>18</v>
      </c>
      <c r="BE34" s="2737">
        <v>100</v>
      </c>
      <c r="BF34" s="2737">
        <v>100</v>
      </c>
      <c r="BG34" s="2737">
        <v>0</v>
      </c>
      <c r="BH34" s="2737">
        <v>330</v>
      </c>
      <c r="BI34" s="2737">
        <v>272</v>
      </c>
      <c r="BJ34" s="2737">
        <v>225</v>
      </c>
      <c r="BK34" s="2737">
        <v>78</v>
      </c>
      <c r="BL34" s="2737">
        <v>100</v>
      </c>
      <c r="BM34" s="2737">
        <v>42</v>
      </c>
      <c r="BN34" s="2737">
        <v>0</v>
      </c>
      <c r="BO34" s="2737">
        <v>5</v>
      </c>
      <c r="BP34" s="2737">
        <v>45</v>
      </c>
      <c r="BQ34" s="2737">
        <v>85</v>
      </c>
      <c r="BR34" s="2737">
        <v>0</v>
      </c>
      <c r="BS34" s="2737">
        <v>8</v>
      </c>
      <c r="BT34" s="2737">
        <v>22</v>
      </c>
      <c r="BU34" s="2737">
        <v>11</v>
      </c>
      <c r="BV34" s="2737">
        <v>33</v>
      </c>
      <c r="BW34" s="2737">
        <v>21</v>
      </c>
      <c r="BX34" s="2737">
        <v>172</v>
      </c>
      <c r="BY34" s="2737">
        <v>43</v>
      </c>
      <c r="BZ34" s="2737">
        <v>90</v>
      </c>
      <c r="CA34" s="2737">
        <v>20</v>
      </c>
      <c r="CB34" s="2737">
        <v>0</v>
      </c>
      <c r="CC34" s="2737">
        <v>70</v>
      </c>
      <c r="CD34" s="2737">
        <v>60</v>
      </c>
      <c r="CE34" s="2737">
        <v>50</v>
      </c>
      <c r="CF34" s="2737">
        <v>50</v>
      </c>
      <c r="CG34" s="2737">
        <v>163</v>
      </c>
      <c r="CH34" s="2737">
        <v>300</v>
      </c>
      <c r="CI34" s="2737">
        <v>63</v>
      </c>
      <c r="CJ34" s="2737">
        <v>89</v>
      </c>
      <c r="CK34" s="2737">
        <v>47</v>
      </c>
      <c r="CL34" s="2737">
        <v>112</v>
      </c>
      <c r="CM34" s="2737">
        <v>19</v>
      </c>
      <c r="CN34" s="2737">
        <v>45</v>
      </c>
      <c r="CO34" s="2737">
        <v>8</v>
      </c>
      <c r="CP34" s="2737">
        <v>275</v>
      </c>
      <c r="CQ34" s="2737">
        <v>0</v>
      </c>
      <c r="CR34" s="2737">
        <v>11</v>
      </c>
      <c r="CS34" s="2737">
        <v>0</v>
      </c>
      <c r="CT34" s="2737">
        <v>285</v>
      </c>
      <c r="CU34" s="2737">
        <v>307</v>
      </c>
      <c r="CV34" s="2737">
        <v>0</v>
      </c>
      <c r="CW34" s="2737">
        <v>158</v>
      </c>
      <c r="CX34" s="2737">
        <v>0</v>
      </c>
      <c r="CY34" s="2737">
        <v>151</v>
      </c>
      <c r="CZ34" s="3017"/>
      <c r="DA34" s="2737">
        <v>478</v>
      </c>
      <c r="DB34" s="2737">
        <v>0</v>
      </c>
      <c r="DC34" s="2737">
        <v>417</v>
      </c>
      <c r="DD34" s="2737">
        <v>95</v>
      </c>
      <c r="DE34" s="2737">
        <v>115</v>
      </c>
      <c r="DF34" s="2737">
        <v>170</v>
      </c>
      <c r="DG34" s="2737">
        <v>0</v>
      </c>
      <c r="DH34" s="2737">
        <v>14</v>
      </c>
      <c r="DI34" s="2737">
        <v>31</v>
      </c>
      <c r="DJ34" s="2737">
        <v>63</v>
      </c>
      <c r="DK34" s="2737">
        <v>40</v>
      </c>
      <c r="DL34" s="2737">
        <v>155</v>
      </c>
      <c r="DM34" s="2737">
        <v>31</v>
      </c>
      <c r="DN34" s="2737">
        <v>96</v>
      </c>
      <c r="DO34" s="2737">
        <v>0</v>
      </c>
      <c r="DP34" s="2737">
        <v>0</v>
      </c>
      <c r="DQ34" s="2737">
        <v>0</v>
      </c>
      <c r="DR34" s="2737">
        <v>43</v>
      </c>
      <c r="DS34" s="2737">
        <v>31</v>
      </c>
      <c r="DT34" s="2737">
        <v>100</v>
      </c>
      <c r="DU34" s="2737">
        <v>40</v>
      </c>
      <c r="DV34" s="2737">
        <v>43</v>
      </c>
      <c r="DW34" s="2737">
        <v>38</v>
      </c>
      <c r="DX34" s="2737">
        <v>51</v>
      </c>
      <c r="DY34" s="2737">
        <v>41</v>
      </c>
      <c r="DZ34" s="2737">
        <v>18</v>
      </c>
      <c r="EA34" s="2737">
        <v>10</v>
      </c>
      <c r="EB34" s="2737">
        <v>11</v>
      </c>
      <c r="EC34" s="2737">
        <v>0</v>
      </c>
      <c r="ED34" s="2737">
        <v>0</v>
      </c>
      <c r="EE34" s="2737">
        <v>0</v>
      </c>
      <c r="EF34" s="2737">
        <v>16</v>
      </c>
      <c r="EG34" s="2737">
        <v>18</v>
      </c>
      <c r="EH34" s="2738">
        <v>217</v>
      </c>
      <c r="EI34" s="2738">
        <v>0</v>
      </c>
      <c r="EJ34" s="2738">
        <v>0</v>
      </c>
      <c r="EK34" s="2738">
        <v>220</v>
      </c>
      <c r="EL34" s="2738">
        <v>95</v>
      </c>
      <c r="EM34" s="2738">
        <v>99</v>
      </c>
      <c r="EN34" s="2738">
        <v>155</v>
      </c>
      <c r="EO34" s="2738">
        <v>0</v>
      </c>
      <c r="EP34" s="2739"/>
      <c r="EQ34" s="1311">
        <v>10862</v>
      </c>
      <c r="ER34" s="1776" t="s">
        <v>1063</v>
      </c>
      <c r="ES34" s="1737"/>
      <c r="ET34" s="1737"/>
      <c r="EU34" s="1737"/>
      <c r="EV34" s="1737"/>
      <c r="EW34" s="1737"/>
      <c r="EX34" s="1737"/>
      <c r="EY34" s="1737"/>
      <c r="EZ34" s="1737"/>
      <c r="FA34" s="1737"/>
      <c r="FB34" s="1737"/>
      <c r="FC34" s="1737"/>
      <c r="FD34" s="1737"/>
    </row>
    <row r="35" spans="1:160" ht="36.75" customHeight="1" thickBot="1">
      <c r="A35" s="1314" t="s">
        <v>1009</v>
      </c>
      <c r="B35" s="2173">
        <v>30</v>
      </c>
      <c r="C35" s="1766">
        <v>120</v>
      </c>
      <c r="D35" s="1766">
        <v>0</v>
      </c>
      <c r="E35" s="1766">
        <v>0</v>
      </c>
      <c r="F35" s="1766">
        <v>365</v>
      </c>
      <c r="G35" s="1766">
        <v>52</v>
      </c>
      <c r="H35" s="1766">
        <v>20</v>
      </c>
      <c r="I35" s="1766">
        <v>412</v>
      </c>
      <c r="J35" s="1766">
        <v>360</v>
      </c>
      <c r="K35" s="1766">
        <v>110</v>
      </c>
      <c r="L35" s="1766">
        <v>0</v>
      </c>
      <c r="M35" s="1766">
        <v>450</v>
      </c>
      <c r="N35" s="2338">
        <v>305</v>
      </c>
      <c r="O35" s="1766">
        <v>100</v>
      </c>
      <c r="P35" s="1766">
        <v>84</v>
      </c>
      <c r="Q35" s="1766">
        <v>55</v>
      </c>
      <c r="R35" s="1766">
        <v>217</v>
      </c>
      <c r="S35" s="1766">
        <v>0</v>
      </c>
      <c r="T35" s="1766">
        <v>0</v>
      </c>
      <c r="U35" s="1766">
        <v>100</v>
      </c>
      <c r="V35" s="1766">
        <v>100</v>
      </c>
      <c r="W35" s="1766">
        <v>102</v>
      </c>
      <c r="X35" s="1766">
        <v>149</v>
      </c>
      <c r="Y35" s="1766">
        <v>100</v>
      </c>
      <c r="Z35" s="1766">
        <v>8</v>
      </c>
      <c r="AA35" s="1766">
        <v>50</v>
      </c>
      <c r="AB35" s="1766">
        <v>40</v>
      </c>
      <c r="AC35" s="1766">
        <v>54</v>
      </c>
      <c r="AD35" s="1766">
        <v>55</v>
      </c>
      <c r="AE35" s="1766">
        <v>55</v>
      </c>
      <c r="AF35" s="1766">
        <v>22</v>
      </c>
      <c r="AG35" s="1766">
        <v>25</v>
      </c>
      <c r="AH35" s="1766">
        <v>32</v>
      </c>
      <c r="AI35" s="1766">
        <v>25</v>
      </c>
      <c r="AJ35" s="1766">
        <v>33</v>
      </c>
      <c r="AK35" s="1766">
        <v>52</v>
      </c>
      <c r="AL35" s="1766">
        <v>0</v>
      </c>
      <c r="AM35" s="1766">
        <v>60</v>
      </c>
      <c r="AN35" s="1766">
        <v>80</v>
      </c>
      <c r="AO35" s="1766">
        <v>0</v>
      </c>
      <c r="AP35" s="1766">
        <v>0</v>
      </c>
      <c r="AQ35" s="1766">
        <v>16</v>
      </c>
      <c r="AR35" s="1766">
        <v>0</v>
      </c>
      <c r="AS35" s="1766">
        <v>150</v>
      </c>
      <c r="AT35" s="1766">
        <v>0</v>
      </c>
      <c r="AU35" s="1766">
        <v>135</v>
      </c>
      <c r="AV35" s="1766">
        <v>0</v>
      </c>
      <c r="AW35" s="1766">
        <v>50</v>
      </c>
      <c r="AX35" s="1766">
        <v>80</v>
      </c>
      <c r="AY35" s="1766">
        <v>50</v>
      </c>
      <c r="AZ35" s="1766">
        <v>90</v>
      </c>
      <c r="BA35" s="1766">
        <v>99</v>
      </c>
      <c r="BB35" s="1766">
        <v>45</v>
      </c>
      <c r="BC35" s="1766">
        <v>19</v>
      </c>
      <c r="BD35" s="1766">
        <v>18</v>
      </c>
      <c r="BE35" s="1766">
        <v>100</v>
      </c>
      <c r="BF35" s="1766">
        <v>100</v>
      </c>
      <c r="BG35" s="1766">
        <v>0</v>
      </c>
      <c r="BH35" s="1766">
        <v>360</v>
      </c>
      <c r="BI35" s="1766">
        <v>360</v>
      </c>
      <c r="BJ35" s="1766">
        <v>225</v>
      </c>
      <c r="BK35" s="1766">
        <v>78</v>
      </c>
      <c r="BL35" s="1766">
        <v>100</v>
      </c>
      <c r="BM35" s="1766">
        <v>42</v>
      </c>
      <c r="BN35" s="1766">
        <v>0</v>
      </c>
      <c r="BO35" s="1766">
        <v>10</v>
      </c>
      <c r="BP35" s="1766">
        <v>45</v>
      </c>
      <c r="BQ35" s="1766">
        <v>85</v>
      </c>
      <c r="BR35" s="1766">
        <v>50</v>
      </c>
      <c r="BS35" s="1766">
        <v>52</v>
      </c>
      <c r="BT35" s="1766">
        <v>22</v>
      </c>
      <c r="BU35" s="1766">
        <v>11</v>
      </c>
      <c r="BV35" s="1766">
        <v>33</v>
      </c>
      <c r="BW35" s="1766">
        <v>22</v>
      </c>
      <c r="BX35" s="1766">
        <v>171</v>
      </c>
      <c r="BY35" s="1766">
        <v>85</v>
      </c>
      <c r="BZ35" s="1766">
        <v>91</v>
      </c>
      <c r="CA35" s="1766">
        <v>22</v>
      </c>
      <c r="CB35" s="1766">
        <v>0</v>
      </c>
      <c r="CC35" s="1766">
        <v>70</v>
      </c>
      <c r="CD35" s="1766">
        <v>60</v>
      </c>
      <c r="CE35" s="1766">
        <v>50</v>
      </c>
      <c r="CF35" s="1766">
        <v>50</v>
      </c>
      <c r="CG35" s="1766">
        <v>0</v>
      </c>
      <c r="CH35" s="1766">
        <v>330</v>
      </c>
      <c r="CI35" s="1766">
        <v>66</v>
      </c>
      <c r="CJ35" s="1766">
        <v>86</v>
      </c>
      <c r="CK35" s="1766">
        <v>47</v>
      </c>
      <c r="CL35" s="1766">
        <v>130</v>
      </c>
      <c r="CM35" s="1766">
        <v>19</v>
      </c>
      <c r="CN35" s="1766">
        <v>47</v>
      </c>
      <c r="CO35" s="1766">
        <v>8</v>
      </c>
      <c r="CP35" s="1766">
        <v>341</v>
      </c>
      <c r="CQ35" s="1766">
        <v>23</v>
      </c>
      <c r="CR35" s="1766">
        <v>11</v>
      </c>
      <c r="CS35" s="1766">
        <v>200</v>
      </c>
      <c r="CT35" s="1766">
        <v>300</v>
      </c>
      <c r="CU35" s="1766">
        <v>300</v>
      </c>
      <c r="CV35" s="1766">
        <v>100</v>
      </c>
      <c r="CW35" s="1766">
        <v>158</v>
      </c>
      <c r="CX35" s="1766">
        <v>100</v>
      </c>
      <c r="CY35" s="1766">
        <v>150</v>
      </c>
      <c r="CZ35" s="3018"/>
      <c r="DA35" s="1766">
        <v>492</v>
      </c>
      <c r="DB35" s="1766">
        <v>32</v>
      </c>
      <c r="DC35" s="1766">
        <v>410</v>
      </c>
      <c r="DD35" s="1766">
        <v>100</v>
      </c>
      <c r="DE35" s="1766">
        <v>115</v>
      </c>
      <c r="DF35" s="1766">
        <v>230</v>
      </c>
      <c r="DG35" s="1766">
        <v>0</v>
      </c>
      <c r="DH35" s="1766">
        <v>54</v>
      </c>
      <c r="DI35" s="1766">
        <v>42</v>
      </c>
      <c r="DJ35" s="1766">
        <v>80</v>
      </c>
      <c r="DK35" s="1766">
        <v>40</v>
      </c>
      <c r="DL35" s="1766">
        <v>194</v>
      </c>
      <c r="DM35" s="1766">
        <v>33</v>
      </c>
      <c r="DN35" s="1766">
        <v>110</v>
      </c>
      <c r="DO35" s="1766">
        <v>30</v>
      </c>
      <c r="DP35" s="1766">
        <v>0</v>
      </c>
      <c r="DQ35" s="1766">
        <v>0</v>
      </c>
      <c r="DR35" s="1766">
        <v>43</v>
      </c>
      <c r="DS35" s="1766">
        <v>31</v>
      </c>
      <c r="DT35" s="1766">
        <v>100</v>
      </c>
      <c r="DU35" s="1766">
        <v>40</v>
      </c>
      <c r="DV35" s="1766">
        <v>43</v>
      </c>
      <c r="DW35" s="1766">
        <v>40</v>
      </c>
      <c r="DX35" s="1766">
        <v>52</v>
      </c>
      <c r="DY35" s="1766">
        <v>40</v>
      </c>
      <c r="DZ35" s="1766">
        <v>22</v>
      </c>
      <c r="EA35" s="1766">
        <v>10</v>
      </c>
      <c r="EB35" s="1766">
        <v>11</v>
      </c>
      <c r="EC35" s="1766">
        <v>0</v>
      </c>
      <c r="ED35" s="1766">
        <v>0</v>
      </c>
      <c r="EE35" s="1766">
        <v>0</v>
      </c>
      <c r="EF35" s="1766">
        <v>17</v>
      </c>
      <c r="EG35" s="1766">
        <v>18</v>
      </c>
      <c r="EH35" s="1766">
        <v>220</v>
      </c>
      <c r="EI35" s="1766">
        <v>0</v>
      </c>
      <c r="EJ35" s="1766">
        <v>0</v>
      </c>
      <c r="EK35" s="1766">
        <v>220</v>
      </c>
      <c r="EL35" s="1766">
        <v>95</v>
      </c>
      <c r="EM35" s="1766">
        <v>100</v>
      </c>
      <c r="EN35" s="1766">
        <v>155</v>
      </c>
      <c r="EO35" s="1766"/>
      <c r="EP35" s="1316"/>
    </row>
    <row r="36" spans="1:160" ht="36.75" customHeight="1" thickBot="1">
      <c r="A36" s="1314" t="s">
        <v>1010</v>
      </c>
      <c r="B36" s="1316">
        <v>30</v>
      </c>
      <c r="C36" s="1316">
        <v>120</v>
      </c>
      <c r="D36" s="1316">
        <v>0</v>
      </c>
      <c r="E36" s="1316">
        <v>0</v>
      </c>
      <c r="F36" s="1316">
        <v>365</v>
      </c>
      <c r="G36" s="1316">
        <v>52</v>
      </c>
      <c r="H36" s="1316">
        <v>20</v>
      </c>
      <c r="I36" s="1316">
        <v>412</v>
      </c>
      <c r="J36" s="1316">
        <v>360</v>
      </c>
      <c r="K36" s="1316">
        <v>110</v>
      </c>
      <c r="L36" s="1316">
        <v>0</v>
      </c>
      <c r="M36" s="1316">
        <v>450</v>
      </c>
      <c r="N36" s="1316">
        <v>305</v>
      </c>
      <c r="O36" s="1316">
        <v>100</v>
      </c>
      <c r="P36" s="1316">
        <v>84</v>
      </c>
      <c r="Q36" s="1316">
        <v>55</v>
      </c>
      <c r="R36" s="1316">
        <v>217</v>
      </c>
      <c r="S36" s="1316">
        <v>0</v>
      </c>
      <c r="T36" s="1316">
        <v>0</v>
      </c>
      <c r="U36" s="1316">
        <v>100</v>
      </c>
      <c r="V36" s="1316">
        <v>100</v>
      </c>
      <c r="W36" s="1316">
        <v>102</v>
      </c>
      <c r="X36" s="1316">
        <v>149</v>
      </c>
      <c r="Y36" s="1316">
        <v>100</v>
      </c>
      <c r="Z36" s="1316">
        <v>8</v>
      </c>
      <c r="AA36" s="1316">
        <v>50</v>
      </c>
      <c r="AB36" s="1316">
        <v>40</v>
      </c>
      <c r="AC36" s="1316">
        <v>54</v>
      </c>
      <c r="AD36" s="1316">
        <v>55</v>
      </c>
      <c r="AE36" s="1316">
        <v>55</v>
      </c>
      <c r="AF36" s="1316">
        <v>22</v>
      </c>
      <c r="AG36" s="1316">
        <v>25</v>
      </c>
      <c r="AH36" s="1316">
        <v>32</v>
      </c>
      <c r="AI36" s="1316">
        <v>25</v>
      </c>
      <c r="AJ36" s="1316">
        <v>33</v>
      </c>
      <c r="AK36" s="1316">
        <v>52</v>
      </c>
      <c r="AL36" s="1316">
        <v>0</v>
      </c>
      <c r="AM36" s="1316">
        <v>60</v>
      </c>
      <c r="AN36" s="1316">
        <v>80</v>
      </c>
      <c r="AO36" s="1316">
        <v>0</v>
      </c>
      <c r="AP36" s="1316">
        <v>0</v>
      </c>
      <c r="AQ36" s="1316">
        <v>16</v>
      </c>
      <c r="AR36" s="1316">
        <v>0</v>
      </c>
      <c r="AS36" s="1316">
        <v>150</v>
      </c>
      <c r="AT36" s="1316">
        <v>0</v>
      </c>
      <c r="AU36" s="1316">
        <v>135</v>
      </c>
      <c r="AV36" s="1316">
        <v>0</v>
      </c>
      <c r="AW36" s="1316">
        <v>50</v>
      </c>
      <c r="AX36" s="1316">
        <v>64</v>
      </c>
      <c r="AY36" s="1316">
        <v>50</v>
      </c>
      <c r="AZ36" s="1316">
        <v>90</v>
      </c>
      <c r="BA36" s="1316">
        <v>99</v>
      </c>
      <c r="BB36" s="1316">
        <v>45</v>
      </c>
      <c r="BC36" s="1316">
        <v>19</v>
      </c>
      <c r="BD36" s="1316">
        <v>5</v>
      </c>
      <c r="BE36" s="1316">
        <v>100</v>
      </c>
      <c r="BF36" s="1316">
        <v>100</v>
      </c>
      <c r="BG36" s="1316">
        <v>0</v>
      </c>
      <c r="BH36" s="1316">
        <v>360</v>
      </c>
      <c r="BI36" s="1316">
        <v>360</v>
      </c>
      <c r="BJ36" s="1316">
        <v>225</v>
      </c>
      <c r="BK36" s="1316">
        <v>78</v>
      </c>
      <c r="BL36" s="1316">
        <v>100</v>
      </c>
      <c r="BM36" s="1316">
        <v>42</v>
      </c>
      <c r="BN36" s="1316">
        <v>0</v>
      </c>
      <c r="BO36" s="1316">
        <v>10</v>
      </c>
      <c r="BP36" s="1316">
        <v>45</v>
      </c>
      <c r="BQ36" s="1316">
        <v>85</v>
      </c>
      <c r="BR36" s="1316">
        <v>0</v>
      </c>
      <c r="BS36" s="1316">
        <v>52</v>
      </c>
      <c r="BT36" s="1316">
        <v>22</v>
      </c>
      <c r="BU36" s="1316">
        <v>11</v>
      </c>
      <c r="BV36" s="1316">
        <v>33</v>
      </c>
      <c r="BW36" s="1316">
        <v>22</v>
      </c>
      <c r="BX36" s="1316">
        <v>123</v>
      </c>
      <c r="BY36" s="1316">
        <v>85</v>
      </c>
      <c r="BZ36" s="1316">
        <v>91</v>
      </c>
      <c r="CA36" s="1316">
        <v>22</v>
      </c>
      <c r="CB36" s="1316">
        <v>2</v>
      </c>
      <c r="CC36" s="1316">
        <v>70</v>
      </c>
      <c r="CD36" s="1316">
        <v>60</v>
      </c>
      <c r="CE36" s="1316">
        <v>50</v>
      </c>
      <c r="CF36" s="1316">
        <v>50</v>
      </c>
      <c r="CG36" s="1316">
        <v>0</v>
      </c>
      <c r="CH36" s="1316">
        <v>330</v>
      </c>
      <c r="CI36" s="1316">
        <v>66</v>
      </c>
      <c r="CJ36" s="1316">
        <v>86</v>
      </c>
      <c r="CK36" s="1316">
        <v>47</v>
      </c>
      <c r="CL36" s="1316">
        <v>130</v>
      </c>
      <c r="CM36" s="1316">
        <v>19</v>
      </c>
      <c r="CN36" s="1316">
        <v>47</v>
      </c>
      <c r="CO36" s="1316">
        <v>8</v>
      </c>
      <c r="CP36" s="1316">
        <v>341</v>
      </c>
      <c r="CQ36" s="1316">
        <v>23</v>
      </c>
      <c r="CR36" s="1316">
        <v>11</v>
      </c>
      <c r="CS36" s="1316">
        <v>200</v>
      </c>
      <c r="CT36" s="1316">
        <v>300</v>
      </c>
      <c r="CU36" s="1316">
        <v>300</v>
      </c>
      <c r="CV36" s="1316">
        <v>100</v>
      </c>
      <c r="CW36" s="1316">
        <v>100</v>
      </c>
      <c r="CX36" s="1316">
        <v>100</v>
      </c>
      <c r="CY36" s="1316">
        <v>150</v>
      </c>
      <c r="CZ36" s="3019"/>
      <c r="DA36" s="1316">
        <v>492</v>
      </c>
      <c r="DB36" s="1316">
        <v>0</v>
      </c>
      <c r="DC36" s="1316">
        <v>410</v>
      </c>
      <c r="DD36" s="1316">
        <v>100</v>
      </c>
      <c r="DE36" s="1316">
        <v>115</v>
      </c>
      <c r="DF36" s="1316">
        <v>230</v>
      </c>
      <c r="DG36" s="1316">
        <v>0</v>
      </c>
      <c r="DH36" s="1316">
        <v>0</v>
      </c>
      <c r="DI36" s="1316">
        <v>42</v>
      </c>
      <c r="DJ36" s="1316">
        <v>80</v>
      </c>
      <c r="DK36" s="1316">
        <v>40</v>
      </c>
      <c r="DL36" s="1316">
        <v>194</v>
      </c>
      <c r="DM36" s="1316">
        <v>33</v>
      </c>
      <c r="DN36" s="1316">
        <v>110</v>
      </c>
      <c r="DO36" s="1316">
        <v>0</v>
      </c>
      <c r="DP36" s="1316">
        <v>0</v>
      </c>
      <c r="DQ36" s="1316">
        <v>0</v>
      </c>
      <c r="DR36" s="1316">
        <v>0</v>
      </c>
      <c r="DS36" s="1316">
        <v>0</v>
      </c>
      <c r="DT36" s="1316">
        <v>100</v>
      </c>
      <c r="DU36" s="1316">
        <v>40</v>
      </c>
      <c r="DV36" s="1316">
        <v>43</v>
      </c>
      <c r="DW36" s="1316">
        <v>40</v>
      </c>
      <c r="DX36" s="1316">
        <v>52</v>
      </c>
      <c r="DY36" s="1316">
        <v>40</v>
      </c>
      <c r="DZ36" s="1316">
        <v>22</v>
      </c>
      <c r="EA36" s="1316">
        <v>10</v>
      </c>
      <c r="EB36" s="1316">
        <v>11</v>
      </c>
      <c r="EC36" s="1316">
        <v>0</v>
      </c>
      <c r="ED36" s="1316">
        <v>0</v>
      </c>
      <c r="EE36" s="1316">
        <v>0</v>
      </c>
      <c r="EF36" s="1316">
        <v>14</v>
      </c>
      <c r="EG36" s="1316">
        <v>18</v>
      </c>
      <c r="EH36" s="1316">
        <v>220</v>
      </c>
      <c r="EI36" s="1316">
        <v>0</v>
      </c>
      <c r="EJ36" s="1316">
        <v>0</v>
      </c>
      <c r="EK36" s="1316">
        <v>150</v>
      </c>
      <c r="EL36" s="1316">
        <v>95</v>
      </c>
      <c r="EM36" s="1316">
        <v>100</v>
      </c>
      <c r="EN36" s="1316">
        <v>155</v>
      </c>
      <c r="EO36" s="1316"/>
      <c r="EP36" s="1316"/>
    </row>
    <row r="37" spans="1:160" ht="36.75" customHeight="1" thickBot="1">
      <c r="A37" s="1704" t="s">
        <v>1102</v>
      </c>
      <c r="B37" s="2740">
        <f>Master!B21</f>
        <v>30</v>
      </c>
      <c r="C37" s="2740">
        <f>Master!C21</f>
        <v>120</v>
      </c>
      <c r="D37" s="2740">
        <f>Master!D21</f>
        <v>0</v>
      </c>
      <c r="E37" s="2740">
        <f>Master!E21</f>
        <v>0</v>
      </c>
      <c r="F37" s="2740">
        <v>365</v>
      </c>
      <c r="G37" s="2740">
        <f>Master!G21</f>
        <v>22</v>
      </c>
      <c r="H37" s="2740">
        <f>Master!H21</f>
        <v>20</v>
      </c>
      <c r="I37" s="2740">
        <f>Master!I21</f>
        <v>340</v>
      </c>
      <c r="J37" s="2740">
        <f>Master!J21</f>
        <v>292</v>
      </c>
      <c r="K37" s="2740">
        <f>Master!K21</f>
        <v>0</v>
      </c>
      <c r="L37" s="2740">
        <f>Master!L21</f>
        <v>0</v>
      </c>
      <c r="M37" s="2740">
        <f>Master!M21</f>
        <v>400</v>
      </c>
      <c r="N37" s="2740">
        <f>Master!N21</f>
        <v>200</v>
      </c>
      <c r="O37" s="2740">
        <f>Master!O21</f>
        <v>7</v>
      </c>
      <c r="P37" s="2740">
        <f>Master!P21</f>
        <v>15</v>
      </c>
      <c r="Q37" s="2740">
        <f>Master!Q21</f>
        <v>15</v>
      </c>
      <c r="R37" s="2740">
        <f>Master!R21</f>
        <v>223</v>
      </c>
      <c r="S37" s="2740">
        <f>Master!S21</f>
        <v>0</v>
      </c>
      <c r="T37" s="2740">
        <f>Master!T21</f>
        <v>0</v>
      </c>
      <c r="U37" s="2740">
        <f>Master!U21</f>
        <v>0</v>
      </c>
      <c r="V37" s="2740">
        <f>Master!V21</f>
        <v>7</v>
      </c>
      <c r="W37" s="2740">
        <f>Master!W21</f>
        <v>7</v>
      </c>
      <c r="X37" s="2740">
        <f>Master!X21</f>
        <v>125</v>
      </c>
      <c r="Y37" s="2740">
        <f>Master!Y21</f>
        <v>10</v>
      </c>
      <c r="Z37" s="2740">
        <f>Master!Z21</f>
        <v>8</v>
      </c>
      <c r="AA37" s="2740">
        <f>Master!AA21</f>
        <v>10</v>
      </c>
      <c r="AB37" s="2740">
        <f>Master!AB21</f>
        <v>6</v>
      </c>
      <c r="AC37" s="2740">
        <f>Master!AC21</f>
        <v>18</v>
      </c>
      <c r="AD37" s="2740">
        <f>Master!AD21</f>
        <v>18</v>
      </c>
      <c r="AE37" s="2740">
        <f>Master!AE21</f>
        <v>17</v>
      </c>
      <c r="AF37" s="2740">
        <f>Master!AF21</f>
        <v>0</v>
      </c>
      <c r="AG37" s="2740">
        <f>Master!AG21</f>
        <v>25</v>
      </c>
      <c r="AH37" s="2740">
        <f>Master!AH21</f>
        <v>32</v>
      </c>
      <c r="AI37" s="2740">
        <f>Master!AI21</f>
        <v>17</v>
      </c>
      <c r="AJ37" s="2740">
        <f>Master!AJ21</f>
        <v>33</v>
      </c>
      <c r="AK37" s="2740">
        <f>Master!AK21</f>
        <v>3</v>
      </c>
      <c r="AL37" s="2740">
        <f>Master!AL21</f>
        <v>0</v>
      </c>
      <c r="AM37" s="2740">
        <f>Master!AM21</f>
        <v>30</v>
      </c>
      <c r="AN37" s="2740">
        <f>Master!AN21</f>
        <v>80</v>
      </c>
      <c r="AO37" s="2740">
        <f>Master!AO21</f>
        <v>0</v>
      </c>
      <c r="AP37" s="2740">
        <f>Master!AP21</f>
        <v>0</v>
      </c>
      <c r="AQ37" s="2740">
        <f>Master!AQ21</f>
        <v>8</v>
      </c>
      <c r="AR37" s="2740">
        <f>Master!AR21</f>
        <v>0</v>
      </c>
      <c r="AS37" s="2740">
        <f>Master!AS21</f>
        <v>30</v>
      </c>
      <c r="AT37" s="2740">
        <f>Master!AT21</f>
        <v>0</v>
      </c>
      <c r="AU37" s="2740">
        <f>Master!AU21</f>
        <v>60</v>
      </c>
      <c r="AV37" s="2740">
        <f>Master!AV21</f>
        <v>0</v>
      </c>
      <c r="AW37" s="2740">
        <f>Master!AW21</f>
        <v>50</v>
      </c>
      <c r="AX37" s="2740">
        <f>Master!AX21</f>
        <v>64</v>
      </c>
      <c r="AY37" s="2740">
        <f>Master!AY21</f>
        <v>0</v>
      </c>
      <c r="AZ37" s="2740">
        <f>Master!AZ21</f>
        <v>90</v>
      </c>
      <c r="BA37" s="2740">
        <f>Master!BA21</f>
        <v>40</v>
      </c>
      <c r="BB37" s="2740">
        <f>Master!BB21</f>
        <v>24</v>
      </c>
      <c r="BC37" s="2740">
        <f>Master!BC21</f>
        <v>19</v>
      </c>
      <c r="BD37" s="2740">
        <f>Master!BD21</f>
        <v>5</v>
      </c>
      <c r="BE37" s="2740">
        <f>Master!BE21</f>
        <v>100</v>
      </c>
      <c r="BF37" s="2740">
        <f>Master!BF21</f>
        <v>100</v>
      </c>
      <c r="BG37" s="2740">
        <f>Master!BG21</f>
        <v>0</v>
      </c>
      <c r="BH37" s="2740">
        <f>Master!BH21</f>
        <v>300</v>
      </c>
      <c r="BI37" s="2740">
        <f>Master!BI21</f>
        <v>305</v>
      </c>
      <c r="BJ37" s="2740">
        <f>Master!BJ21</f>
        <v>195</v>
      </c>
      <c r="BK37" s="2740">
        <f>Master!BK21</f>
        <v>78</v>
      </c>
      <c r="BL37" s="2740">
        <f>Master!BL21</f>
        <v>100</v>
      </c>
      <c r="BM37" s="2740">
        <f>Master!BM21</f>
        <v>40</v>
      </c>
      <c r="BN37" s="2740">
        <f>Master!BN21</f>
        <v>0</v>
      </c>
      <c r="BO37" s="2740">
        <f>Master!BO21</f>
        <v>5</v>
      </c>
      <c r="BP37" s="2740">
        <f>Master!BP21</f>
        <v>12</v>
      </c>
      <c r="BQ37" s="2740">
        <f>Master!BQ21</f>
        <v>10</v>
      </c>
      <c r="BR37" s="2740">
        <f>Master!BR21</f>
        <v>0</v>
      </c>
      <c r="BS37" s="2740">
        <f>Master!BS21</f>
        <v>0</v>
      </c>
      <c r="BT37" s="2740">
        <f>Master!BT21</f>
        <v>22</v>
      </c>
      <c r="BU37" s="2740">
        <f>Master!BU21</f>
        <v>11</v>
      </c>
      <c r="BV37" s="2740">
        <f>Master!BV21</f>
        <v>25</v>
      </c>
      <c r="BW37" s="2740">
        <f>Master!BW21</f>
        <v>18</v>
      </c>
      <c r="BX37" s="2740">
        <f>Master!BX21</f>
        <v>116</v>
      </c>
      <c r="BY37" s="2740">
        <f>Master!BY21</f>
        <v>43</v>
      </c>
      <c r="BZ37" s="2740">
        <f>Master!BZ21</f>
        <v>48</v>
      </c>
      <c r="CA37" s="2740">
        <f>Master!CA21</f>
        <v>20</v>
      </c>
      <c r="CB37" s="2740">
        <f>Master!CB21</f>
        <v>0</v>
      </c>
      <c r="CC37" s="2740">
        <f>Master!CC21</f>
        <v>70</v>
      </c>
      <c r="CD37" s="2740">
        <f>Master!CD21</f>
        <v>60</v>
      </c>
      <c r="CE37" s="2740">
        <f>Master!CE21</f>
        <v>11</v>
      </c>
      <c r="CF37" s="2740">
        <f>Master!CF21</f>
        <v>50</v>
      </c>
      <c r="CG37" s="2740">
        <f>Master!CG21</f>
        <v>0</v>
      </c>
      <c r="CH37" s="2740">
        <f>Master!CH21</f>
        <v>308</v>
      </c>
      <c r="CI37" s="2740">
        <f>Master!CI21</f>
        <v>32</v>
      </c>
      <c r="CJ37" s="2740">
        <f>Master!CJ21</f>
        <v>10</v>
      </c>
      <c r="CK37" s="2740">
        <f>Master!CK21</f>
        <v>47</v>
      </c>
      <c r="CL37" s="2740">
        <f>Master!CL21</f>
        <v>78</v>
      </c>
      <c r="CM37" s="2740">
        <f>Master!CM21</f>
        <v>0</v>
      </c>
      <c r="CN37" s="2740">
        <f>Master!CN21</f>
        <v>12</v>
      </c>
      <c r="CO37" s="2740">
        <f>Master!CO21</f>
        <v>8</v>
      </c>
      <c r="CP37" s="2740">
        <f>Master!CP21</f>
        <v>280</v>
      </c>
      <c r="CQ37" s="2740">
        <f>Master!CQ21</f>
        <v>22</v>
      </c>
      <c r="CR37" s="2740">
        <f>Master!CR21</f>
        <v>11</v>
      </c>
      <c r="CS37" s="2740">
        <f>Master!CS21</f>
        <v>0</v>
      </c>
      <c r="CT37" s="2740">
        <f>Master!CT21</f>
        <v>30</v>
      </c>
      <c r="CU37" s="2740">
        <f>Master!CU21</f>
        <v>317</v>
      </c>
      <c r="CV37" s="2740">
        <f>Master!CV21</f>
        <v>0</v>
      </c>
      <c r="CW37" s="2740">
        <f>Master!CW21</f>
        <v>55</v>
      </c>
      <c r="CX37" s="2740">
        <f>Master!CX21</f>
        <v>0</v>
      </c>
      <c r="CY37" s="2740">
        <f>Master!CY21</f>
        <v>79</v>
      </c>
      <c r="CZ37" s="3020">
        <f>Master!CZ21</f>
        <v>0</v>
      </c>
      <c r="DA37" s="2740">
        <v>427</v>
      </c>
      <c r="DB37" s="2740">
        <f>Master!DB21</f>
        <v>0</v>
      </c>
      <c r="DC37" s="2740">
        <f>Master!DC21</f>
        <v>360</v>
      </c>
      <c r="DD37" s="2740">
        <f>Master!DD21</f>
        <v>10</v>
      </c>
      <c r="DE37" s="2740">
        <f>Master!DE21</f>
        <v>16</v>
      </c>
      <c r="DF37" s="2740">
        <f>Master!DF21</f>
        <v>120</v>
      </c>
      <c r="DG37" s="2740">
        <f>Master!DG21</f>
        <v>0</v>
      </c>
      <c r="DH37" s="2740">
        <f>Master!DH21</f>
        <v>0</v>
      </c>
      <c r="DI37" s="2740">
        <f>Master!DI21</f>
        <v>0</v>
      </c>
      <c r="DJ37" s="2740">
        <f>Master!DJ21</f>
        <v>0</v>
      </c>
      <c r="DK37" s="2740">
        <f>Master!DK21</f>
        <v>8</v>
      </c>
      <c r="DL37" s="2740">
        <f>Master!DL21</f>
        <v>186</v>
      </c>
      <c r="DM37" s="2740">
        <f>Master!DM21</f>
        <v>22</v>
      </c>
      <c r="DN37" s="2740">
        <f>Master!DN21</f>
        <v>16</v>
      </c>
      <c r="DO37" s="2740">
        <f>Master!DO21</f>
        <v>0</v>
      </c>
      <c r="DP37" s="2740">
        <f>Master!DP21</f>
        <v>0</v>
      </c>
      <c r="DQ37" s="2740">
        <f>Master!DQ21</f>
        <v>0</v>
      </c>
      <c r="DR37" s="2740">
        <f>Master!DR21</f>
        <v>0</v>
      </c>
      <c r="DS37" s="2740">
        <f>Master!DS21</f>
        <v>0</v>
      </c>
      <c r="DT37" s="2740">
        <f>Master!DT21</f>
        <v>50</v>
      </c>
      <c r="DU37" s="2740">
        <f>Master!DU21</f>
        <v>40</v>
      </c>
      <c r="DV37" s="2740">
        <f>Master!DV21</f>
        <v>43</v>
      </c>
      <c r="DW37" s="2740">
        <f>Master!DW21</f>
        <v>0</v>
      </c>
      <c r="DX37" s="2740">
        <f>Master!DX21</f>
        <v>8</v>
      </c>
      <c r="DY37" s="2740">
        <f>Master!DY21</f>
        <v>40</v>
      </c>
      <c r="DZ37" s="2740">
        <f>Master!DZ21</f>
        <v>18</v>
      </c>
      <c r="EA37" s="2740">
        <f>Master!EA21</f>
        <v>10</v>
      </c>
      <c r="EB37" s="2740">
        <f>Master!EB21</f>
        <v>8</v>
      </c>
      <c r="EC37" s="2740">
        <f>Master!EC21</f>
        <v>0</v>
      </c>
      <c r="ED37" s="2740">
        <f>Master!ED21</f>
        <v>0</v>
      </c>
      <c r="EE37" s="2740">
        <f>Master!EE21</f>
        <v>0</v>
      </c>
      <c r="EF37" s="2740">
        <f>Master!EF21</f>
        <v>0</v>
      </c>
      <c r="EG37" s="2740">
        <f>Master!EG21</f>
        <v>0</v>
      </c>
      <c r="EH37" s="2740">
        <f>Master!EH21</f>
        <v>217</v>
      </c>
      <c r="EI37" s="2740">
        <f>Master!EI21</f>
        <v>0</v>
      </c>
      <c r="EJ37" s="2740">
        <f>Master!EJ21</f>
        <v>0</v>
      </c>
      <c r="EK37" s="2740">
        <f>Master!EK21</f>
        <v>130</v>
      </c>
      <c r="EL37" s="2740">
        <f>Master!EL21</f>
        <v>51</v>
      </c>
      <c r="EM37" s="2740">
        <f>Master!EM21</f>
        <v>0</v>
      </c>
      <c r="EN37" s="2740">
        <f>Master!EN21</f>
        <v>151</v>
      </c>
      <c r="EO37" s="2740">
        <f>Master!EO21</f>
        <v>0</v>
      </c>
      <c r="EP37" s="2740">
        <f>Master!EP21</f>
        <v>0</v>
      </c>
    </row>
    <row r="38" spans="1:160" ht="36.75" customHeight="1">
      <c r="A38" s="1315"/>
      <c r="B38" s="2348"/>
      <c r="C38" s="2348"/>
      <c r="D38" s="2348"/>
      <c r="E38" s="2348"/>
      <c r="F38" s="2348"/>
      <c r="G38" s="2348"/>
      <c r="H38" s="2348"/>
      <c r="I38" s="2348"/>
      <c r="J38" s="2348"/>
      <c r="K38" s="2348"/>
      <c r="L38" s="2348"/>
      <c r="M38" s="2348"/>
      <c r="N38" s="2348"/>
      <c r="O38" s="2348"/>
      <c r="P38" s="2348"/>
      <c r="Q38" s="2348"/>
      <c r="R38" s="2348"/>
      <c r="S38" s="2349"/>
      <c r="T38" s="2348"/>
      <c r="U38" s="2348"/>
      <c r="V38" s="2348"/>
      <c r="W38" s="2348"/>
      <c r="X38" s="2348"/>
      <c r="Y38" s="2348"/>
      <c r="Z38" s="2348"/>
      <c r="AA38" s="2348"/>
      <c r="AB38" s="2348"/>
      <c r="AC38" s="2348"/>
      <c r="AD38" s="2348"/>
      <c r="AE38" s="2348"/>
      <c r="AF38" s="2348"/>
      <c r="AG38" s="2348"/>
      <c r="AH38" s="2348"/>
      <c r="AI38" s="2348"/>
      <c r="AJ38" s="2348"/>
      <c r="AK38" s="2348"/>
      <c r="AL38" s="2348"/>
      <c r="AM38" s="2348"/>
      <c r="AN38" s="2348"/>
      <c r="AO38" s="2348"/>
      <c r="AP38" s="2348"/>
      <c r="AQ38" s="2348"/>
      <c r="AR38" s="2348"/>
      <c r="AS38" s="2348"/>
      <c r="AT38" s="2348"/>
      <c r="AU38" s="2348"/>
      <c r="AV38" s="2348"/>
      <c r="AW38" s="2348"/>
      <c r="AX38" s="2348"/>
      <c r="AY38" s="2348"/>
      <c r="AZ38" s="2348"/>
      <c r="BA38" s="2348"/>
      <c r="BB38" s="2348"/>
      <c r="BC38" s="2348"/>
      <c r="BD38" s="2348"/>
      <c r="BE38" s="2348"/>
      <c r="BF38" s="2348"/>
      <c r="BG38" s="2348"/>
      <c r="BH38" s="2348"/>
      <c r="BI38" s="2348"/>
      <c r="BJ38" s="2348"/>
      <c r="BK38" s="2348"/>
      <c r="BL38" s="2348"/>
      <c r="BM38" s="2348"/>
      <c r="BN38" s="2348"/>
      <c r="BO38" s="2348"/>
      <c r="BP38" s="2348"/>
      <c r="BQ38" s="2348"/>
      <c r="BR38" s="2348"/>
      <c r="BS38" s="2348"/>
      <c r="BT38" s="2348"/>
      <c r="BU38" s="2348"/>
      <c r="BV38" s="2348"/>
      <c r="BW38" s="2348"/>
      <c r="BX38" s="2348"/>
      <c r="BY38" s="2348"/>
      <c r="BZ38" s="2348"/>
      <c r="CA38" s="2348"/>
      <c r="CB38" s="2348"/>
      <c r="CC38" s="2348"/>
      <c r="CD38" s="2348"/>
      <c r="CE38" s="2348"/>
      <c r="CF38" s="2348"/>
      <c r="CG38" s="2348"/>
      <c r="CH38" s="2348"/>
      <c r="CI38" s="2348"/>
      <c r="CJ38" s="2348"/>
      <c r="CK38" s="2348"/>
      <c r="CL38" s="2348"/>
      <c r="CM38" s="2348"/>
      <c r="CN38" s="2348"/>
      <c r="CO38" s="2348"/>
      <c r="CP38" s="2348"/>
      <c r="CQ38" s="2348"/>
      <c r="CR38" s="2348"/>
      <c r="CS38" s="2348"/>
      <c r="CT38" s="2348"/>
      <c r="CU38" s="2348"/>
      <c r="CV38" s="2348"/>
      <c r="CW38" s="2348"/>
      <c r="CX38" s="2348"/>
      <c r="CY38" s="2348"/>
      <c r="CZ38" s="2348"/>
      <c r="DA38" s="2348"/>
      <c r="DB38" s="2348"/>
      <c r="DC38" s="2348"/>
      <c r="DD38" s="2348"/>
      <c r="DE38" s="2348"/>
      <c r="DF38" s="2348"/>
      <c r="DG38" s="2348"/>
      <c r="DH38" s="2348"/>
      <c r="DI38" s="2348"/>
      <c r="DJ38" s="2348"/>
      <c r="DK38" s="2348"/>
      <c r="DL38" s="2348"/>
      <c r="DM38" s="2348"/>
      <c r="DN38" s="2348"/>
      <c r="DO38" s="2348"/>
      <c r="DP38" s="2348"/>
      <c r="DQ38" s="2348"/>
      <c r="DR38" s="2348"/>
      <c r="DS38" s="2348"/>
      <c r="DT38" s="2348"/>
      <c r="DU38" s="2348"/>
      <c r="DV38" s="2348"/>
      <c r="DW38" s="2348"/>
      <c r="DX38" s="2348"/>
      <c r="DY38" s="2348"/>
      <c r="DZ38" s="2348"/>
      <c r="EA38" s="2348"/>
      <c r="EB38" s="2348"/>
      <c r="EC38" s="2348"/>
      <c r="ED38" s="2348"/>
      <c r="EE38" s="2348"/>
      <c r="EF38" s="2348"/>
      <c r="EG38" s="2348"/>
      <c r="EH38" s="2348"/>
      <c r="EI38" s="2348"/>
      <c r="EJ38" s="2348"/>
      <c r="EK38" s="2348"/>
      <c r="EL38" s="2348"/>
      <c r="EM38" s="2348"/>
      <c r="EN38" s="2348"/>
      <c r="EO38" s="2348"/>
      <c r="EP38" s="2348"/>
      <c r="FD38" s="303">
        <v>199</v>
      </c>
    </row>
    <row r="39" spans="1:160" ht="24.75" customHeight="1">
      <c r="B39" s="2066" t="s">
        <v>998</v>
      </c>
      <c r="C39" s="2067"/>
      <c r="D39" s="1638">
        <f>MIN(ES5:ES13)</f>
        <v>8129.4</v>
      </c>
      <c r="E39" s="1637">
        <f>INDEX(A5:A13,MATCH(D39,ES5:ES13,0))</f>
        <v>0.33333333333333331</v>
      </c>
      <c r="F39" s="1312"/>
      <c r="G39" s="2116"/>
      <c r="H39" s="2117"/>
      <c r="I39" s="2117"/>
      <c r="J39" s="2117"/>
      <c r="K39" s="2117"/>
      <c r="L39" s="2117"/>
      <c r="M39" s="2117"/>
      <c r="N39" s="2117"/>
      <c r="O39" s="2117"/>
      <c r="P39" s="2117"/>
      <c r="Q39" s="2117"/>
      <c r="S39" s="2093"/>
      <c r="T39" s="367"/>
      <c r="U39" s="367"/>
      <c r="V39" s="367"/>
      <c r="DF39" s="303"/>
    </row>
    <row r="40" spans="1:160" ht="24" customHeight="1">
      <c r="B40" s="2066" t="s">
        <v>999</v>
      </c>
      <c r="C40" s="2067"/>
      <c r="D40" s="1638">
        <f>MAX(ES5:ES30)</f>
        <v>10862</v>
      </c>
      <c r="E40" s="1637">
        <f>INDEX(A5:A30,MATCH(D40,ES5:ES30,0))</f>
        <v>0.875</v>
      </c>
      <c r="F40" s="1312"/>
      <c r="G40" s="2116"/>
      <c r="H40" s="2094"/>
      <c r="I40" s="2100"/>
      <c r="J40" s="2094"/>
      <c r="K40" s="2094"/>
      <c r="L40" s="2094"/>
      <c r="M40" s="2094"/>
      <c r="N40" s="2094"/>
      <c r="O40" s="2094"/>
      <c r="P40" s="2094"/>
      <c r="Q40" s="2117"/>
      <c r="S40" s="2094"/>
      <c r="T40" s="2095"/>
      <c r="U40" s="2095"/>
      <c r="V40" s="2096"/>
      <c r="DF40" s="303"/>
    </row>
    <row r="41" spans="1:160" ht="24" customHeight="1">
      <c r="A41" s="316"/>
      <c r="B41" s="2066" t="s">
        <v>1000</v>
      </c>
      <c r="C41" s="2067"/>
      <c r="D41" s="2645">
        <v>8831.2999999999993</v>
      </c>
      <c r="E41" s="1637">
        <v>0.5</v>
      </c>
      <c r="F41" s="1312"/>
      <c r="G41" s="2101"/>
      <c r="H41" s="2102"/>
      <c r="I41" s="2103"/>
      <c r="J41" s="1779"/>
      <c r="K41" s="1779"/>
      <c r="L41" s="1779"/>
      <c r="M41" s="1779"/>
      <c r="N41" s="1779"/>
      <c r="O41" s="1779"/>
      <c r="P41" s="2104"/>
      <c r="Q41" s="1779"/>
      <c r="S41" s="2097"/>
      <c r="T41" s="2098"/>
      <c r="U41" s="2098"/>
      <c r="V41" s="2099"/>
      <c r="DF41" s="303"/>
    </row>
    <row r="42" spans="1:160" ht="24" customHeight="1">
      <c r="A42" s="365"/>
      <c r="B42" s="2085" t="s">
        <v>1001</v>
      </c>
      <c r="C42" s="2086"/>
      <c r="D42" s="1769">
        <v>10862</v>
      </c>
      <c r="E42" s="1637">
        <v>0.875</v>
      </c>
      <c r="F42" s="1312"/>
      <c r="G42" s="2101"/>
      <c r="H42" s="2102"/>
      <c r="I42" s="2103"/>
      <c r="J42" s="1779"/>
      <c r="K42" s="1779"/>
      <c r="L42" s="1779"/>
      <c r="M42" s="1779"/>
      <c r="N42" s="1779"/>
      <c r="O42" s="1779"/>
      <c r="P42" s="2104"/>
      <c r="Q42" s="1779"/>
      <c r="S42" s="2097"/>
      <c r="T42" s="2098"/>
      <c r="U42" s="2098"/>
      <c r="V42" s="2099"/>
      <c r="DF42" s="303"/>
    </row>
    <row r="43" spans="1:160" ht="22.5" customHeight="1">
      <c r="A43" s="332"/>
      <c r="B43" s="2066" t="s">
        <v>1105</v>
      </c>
      <c r="C43" s="2067"/>
      <c r="D43" s="1638">
        <f>MAX(EU5:EU30)</f>
        <v>488</v>
      </c>
      <c r="E43" s="1637">
        <f>INDEX(A5:A30,MATCH(D43,EU5:EU30,0))</f>
        <v>0.95833333333333337</v>
      </c>
      <c r="G43" s="2101"/>
      <c r="H43" s="2102"/>
      <c r="I43" s="2103"/>
      <c r="J43" s="1779"/>
      <c r="K43" s="1779"/>
      <c r="L43" s="1779"/>
      <c r="M43" s="1779"/>
      <c r="N43" s="1779"/>
      <c r="O43" s="1779"/>
      <c r="P43" s="2104"/>
      <c r="Q43" s="1779"/>
      <c r="S43" s="2097"/>
      <c r="T43" s="2098"/>
      <c r="U43" s="2098"/>
      <c r="V43" s="2099"/>
    </row>
    <row r="44" spans="1:160">
      <c r="A44" s="333"/>
      <c r="B44" s="2066" t="s">
        <v>1061</v>
      </c>
      <c r="C44" s="2067"/>
      <c r="D44" s="2214">
        <f>INDEX(EU21:EU30,MATCH(E44,A21:A30,0))</f>
        <v>478</v>
      </c>
      <c r="E44" s="1770">
        <f>E42</f>
        <v>0.875</v>
      </c>
      <c r="G44" s="2101"/>
      <c r="H44" s="2102"/>
      <c r="I44" s="2103"/>
      <c r="J44" s="1779"/>
      <c r="K44" s="1779"/>
      <c r="L44" s="1779"/>
      <c r="M44" s="1779"/>
      <c r="N44" s="1779"/>
      <c r="O44" s="1779"/>
      <c r="P44" s="2104"/>
      <c r="Q44" s="1779"/>
      <c r="S44" s="2097"/>
      <c r="T44" s="2098"/>
      <c r="U44" s="2098"/>
      <c r="V44" s="2099"/>
    </row>
    <row r="45" spans="1:160">
      <c r="B45" s="2066" t="s">
        <v>1046</v>
      </c>
      <c r="C45" s="2067"/>
      <c r="D45" s="2065">
        <f>ES31/(D40*1000*24)</f>
        <v>0.95708194853618123</v>
      </c>
      <c r="E45" s="2084"/>
      <c r="G45" s="2105"/>
      <c r="H45" s="2102"/>
      <c r="I45" s="2103"/>
      <c r="J45" s="1779"/>
      <c r="K45" s="1779"/>
      <c r="L45" s="1779"/>
      <c r="M45" s="1779"/>
      <c r="N45" s="1779"/>
      <c r="O45" s="1779"/>
      <c r="P45" s="2104"/>
      <c r="Q45" s="1779"/>
      <c r="S45" s="2097"/>
      <c r="T45" s="2098"/>
      <c r="U45" s="2098"/>
      <c r="V45" s="2099"/>
    </row>
    <row r="46" spans="1:160">
      <c r="B46" s="2179"/>
      <c r="C46" s="367"/>
      <c r="D46" s="2180"/>
      <c r="E46" s="2181"/>
      <c r="G46" s="2105"/>
      <c r="H46" s="2102"/>
      <c r="I46" s="2103"/>
      <c r="J46" s="1779"/>
      <c r="K46" s="1779"/>
      <c r="L46" s="1779"/>
      <c r="M46" s="1779"/>
      <c r="N46" s="1779"/>
      <c r="O46" s="1779"/>
      <c r="P46" s="2104"/>
      <c r="Q46" s="1779"/>
      <c r="S46" s="2097"/>
      <c r="T46" s="2098"/>
      <c r="U46" s="2098"/>
      <c r="V46" s="2099"/>
    </row>
    <row r="47" spans="1:160">
      <c r="B47" s="367"/>
      <c r="C47" s="367"/>
      <c r="D47" s="367"/>
      <c r="E47" s="367"/>
      <c r="G47" s="2105"/>
      <c r="H47" s="2102"/>
      <c r="I47" s="2103"/>
      <c r="J47" s="1779"/>
      <c r="K47" s="1779"/>
      <c r="L47" s="1779"/>
      <c r="M47" s="1779"/>
      <c r="N47" s="1779"/>
      <c r="O47" s="1779"/>
      <c r="P47" s="2104"/>
      <c r="Q47" s="1779"/>
      <c r="S47" s="2097"/>
      <c r="T47" s="2098"/>
      <c r="U47" s="2098"/>
      <c r="V47" s="2099"/>
      <c r="EF47" s="297"/>
    </row>
    <row r="48" spans="1:160">
      <c r="G48" s="2105"/>
      <c r="H48" s="2102"/>
      <c r="I48" s="2103"/>
      <c r="J48" s="1779"/>
      <c r="K48" s="1779"/>
      <c r="L48" s="1779"/>
      <c r="M48" s="2091" t="s">
        <v>116</v>
      </c>
      <c r="N48" s="1779"/>
      <c r="O48" s="1779"/>
      <c r="P48" s="2104"/>
      <c r="Q48" s="1779"/>
      <c r="S48" s="2097"/>
      <c r="T48" s="2098"/>
      <c r="U48" s="2098"/>
      <c r="V48" s="2099"/>
    </row>
    <row r="49" spans="1:233" ht="33.75" customHeight="1">
      <c r="A49" s="2116"/>
      <c r="B49" s="2117"/>
      <c r="C49" s="2117"/>
      <c r="D49" s="2117"/>
      <c r="E49" s="2117"/>
      <c r="F49" s="2117"/>
      <c r="G49" s="2117"/>
      <c r="H49" s="2117"/>
      <c r="I49" s="2117"/>
      <c r="J49" s="3531"/>
      <c r="K49" s="2117"/>
      <c r="L49" s="1779"/>
      <c r="M49" s="2093"/>
      <c r="N49" s="1779"/>
      <c r="O49" s="1779"/>
      <c r="P49" s="2104"/>
      <c r="Q49" s="1779"/>
      <c r="R49" s="367"/>
      <c r="S49" s="2097"/>
      <c r="T49" s="2098"/>
      <c r="U49" s="2098"/>
      <c r="V49" s="2099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</row>
    <row r="50" spans="1:233" s="5" customFormat="1">
      <c r="A50" s="2116"/>
      <c r="B50" s="2094"/>
      <c r="C50" s="2100"/>
      <c r="D50" s="2218"/>
      <c r="E50" s="2219"/>
      <c r="F50" s="2094"/>
      <c r="G50" s="2094"/>
      <c r="H50" s="2094"/>
      <c r="I50" s="2094"/>
      <c r="J50" s="3531"/>
      <c r="K50" s="2117"/>
      <c r="L50" s="1779"/>
      <c r="M50" s="2094"/>
      <c r="N50" s="2095"/>
      <c r="O50" s="2095"/>
      <c r="P50" s="2096"/>
      <c r="Q50" s="1779"/>
      <c r="R50" s="367"/>
      <c r="S50" s="2097"/>
      <c r="T50" s="2098"/>
      <c r="U50" s="2098"/>
      <c r="V50" s="2099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203"/>
      <c r="DG50" s="303"/>
      <c r="DH50" s="303"/>
      <c r="DI50" s="303"/>
      <c r="DJ50" s="303"/>
      <c r="DK50" s="303"/>
      <c r="DL50" s="303"/>
      <c r="DM50" s="303"/>
      <c r="DN50" s="303"/>
      <c r="DO50" s="303"/>
      <c r="DP50" s="303"/>
      <c r="DQ50" s="303"/>
      <c r="DR50" s="303"/>
      <c r="DS50" s="303"/>
      <c r="DT50" s="303"/>
      <c r="DU50" s="303"/>
      <c r="DV50" s="303"/>
      <c r="DW50" s="303"/>
      <c r="DX50" s="303"/>
      <c r="DY50" s="303"/>
      <c r="DZ50" s="303"/>
      <c r="EA50" s="303"/>
      <c r="EB50" s="303"/>
      <c r="EC50" s="303"/>
      <c r="ED50" s="303"/>
      <c r="EE50" s="303"/>
      <c r="EF50" s="303"/>
      <c r="EG50" s="303"/>
      <c r="EH50" s="303"/>
      <c r="EI50" s="303"/>
      <c r="EJ50" s="303"/>
      <c r="EK50" s="303"/>
      <c r="EL50" s="303"/>
      <c r="EM50" s="303"/>
      <c r="EN50" s="303"/>
      <c r="EO50" s="303"/>
      <c r="EP50" s="303"/>
      <c r="EQ50" s="303"/>
      <c r="ER50" s="303"/>
      <c r="ES50" s="303"/>
      <c r="ET50" s="303"/>
      <c r="EU50" s="303"/>
      <c r="EV50" s="303"/>
      <c r="EW50" s="303"/>
      <c r="EX50" s="303"/>
      <c r="EY50" s="303"/>
      <c r="EZ50" s="303"/>
      <c r="FA50" s="303"/>
      <c r="FB50" s="303"/>
      <c r="FC50" s="303"/>
      <c r="FD50" s="303"/>
      <c r="FE50" s="303"/>
      <c r="FF50" s="303"/>
      <c r="FG50" s="303"/>
      <c r="FH50" s="303"/>
      <c r="FI50" s="303"/>
      <c r="FJ50" s="303"/>
      <c r="FK50" s="303"/>
      <c r="FL50" s="303"/>
      <c r="FM50" s="303"/>
      <c r="FN50" s="303"/>
      <c r="FO50" s="303"/>
      <c r="FP50" s="303"/>
      <c r="FQ50" s="303"/>
      <c r="FR50" s="303"/>
      <c r="FS50" s="303"/>
      <c r="FT50" s="303"/>
      <c r="FU50" s="303"/>
      <c r="FV50" s="303"/>
      <c r="FW50" s="303"/>
      <c r="FX50" s="303"/>
      <c r="FY50" s="303"/>
      <c r="FZ50" s="303"/>
      <c r="GA50" s="303"/>
      <c r="GB50" s="303"/>
      <c r="GC50" s="303"/>
      <c r="GD50" s="303"/>
      <c r="GE50" s="303"/>
      <c r="GF50" s="303"/>
      <c r="GG50" s="303"/>
      <c r="GH50" s="303"/>
      <c r="GI50" s="303"/>
      <c r="GJ50" s="303"/>
      <c r="GK50" s="303"/>
      <c r="GL50" s="303"/>
      <c r="GM50" s="303"/>
      <c r="GN50" s="303"/>
      <c r="GO50" s="303"/>
      <c r="GP50" s="303"/>
      <c r="GQ50" s="303"/>
      <c r="GR50" s="303"/>
      <c r="GS50" s="303"/>
      <c r="GT50" s="303"/>
      <c r="GU50" s="303"/>
      <c r="GV50" s="303"/>
      <c r="GW50" s="303"/>
      <c r="GX50" s="303"/>
      <c r="GY50" s="303"/>
      <c r="GZ50" s="303"/>
      <c r="HA50" s="303"/>
      <c r="HB50" s="303"/>
      <c r="HC50" s="303"/>
      <c r="HD50" s="303"/>
      <c r="HE50" s="303"/>
      <c r="HF50" s="303"/>
      <c r="HG50" s="303"/>
      <c r="HH50" s="303"/>
      <c r="HI50" s="303"/>
      <c r="HJ50" s="303"/>
      <c r="HK50" s="303"/>
      <c r="HL50" s="303"/>
      <c r="HM50" s="303"/>
      <c r="HN50" s="303"/>
      <c r="HO50" s="303"/>
      <c r="HP50" s="303"/>
      <c r="HQ50" s="303"/>
      <c r="HR50" s="303"/>
      <c r="HS50" s="303"/>
      <c r="HT50" s="303"/>
      <c r="HU50" s="303"/>
      <c r="HV50" s="303"/>
      <c r="HW50" s="303"/>
      <c r="HX50" s="303"/>
      <c r="HY50" s="303"/>
    </row>
    <row r="51" spans="1:233" s="5" customFormat="1">
      <c r="A51" s="2101"/>
      <c r="B51" s="2102"/>
      <c r="C51" s="2103"/>
      <c r="D51" s="2103"/>
      <c r="E51" s="1779"/>
      <c r="F51" s="1779"/>
      <c r="G51" s="1779"/>
      <c r="H51" s="1779"/>
      <c r="I51" s="2104"/>
      <c r="J51" s="1779"/>
      <c r="K51" s="1779"/>
      <c r="L51" s="1779"/>
      <c r="M51" s="2097"/>
      <c r="N51" s="2098"/>
      <c r="O51" s="2098"/>
      <c r="P51" s="2099"/>
      <c r="Q51" s="1779"/>
      <c r="R51" s="367"/>
      <c r="S51" s="2097"/>
      <c r="T51" s="2098"/>
      <c r="U51" s="2098"/>
      <c r="V51" s="2099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2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  <c r="DX51" s="303"/>
      <c r="DY51" s="303"/>
      <c r="DZ51" s="303"/>
      <c r="EA51" s="303"/>
      <c r="EB51" s="303"/>
      <c r="EC51" s="303"/>
      <c r="ED51" s="303"/>
      <c r="EE51" s="303"/>
      <c r="EF51" s="303"/>
      <c r="EG51" s="303"/>
      <c r="EH51" s="303"/>
      <c r="EI51" s="303"/>
      <c r="EJ51" s="303"/>
      <c r="EK51" s="303"/>
      <c r="EL51" s="303"/>
      <c r="EM51" s="303"/>
      <c r="EN51" s="303"/>
      <c r="EO51" s="303"/>
      <c r="EP51" s="303"/>
      <c r="EQ51" s="303"/>
      <c r="ER51" s="303"/>
      <c r="ES51" s="303"/>
      <c r="ET51" s="303"/>
      <c r="EU51" s="303"/>
      <c r="EV51" s="303"/>
      <c r="EW51" s="303"/>
      <c r="EX51" s="303"/>
      <c r="EY51" s="303"/>
      <c r="EZ51" s="303"/>
      <c r="FA51" s="303"/>
      <c r="FB51" s="303"/>
      <c r="FC51" s="303"/>
      <c r="FD51" s="303"/>
      <c r="FE51" s="303"/>
      <c r="FF51" s="303"/>
      <c r="FG51" s="303"/>
      <c r="FH51" s="303"/>
      <c r="FI51" s="303"/>
      <c r="FJ51" s="303"/>
      <c r="FK51" s="303"/>
      <c r="FL51" s="303"/>
      <c r="FM51" s="303"/>
      <c r="FN51" s="303"/>
      <c r="FO51" s="303"/>
      <c r="FP51" s="303"/>
      <c r="FQ51" s="303"/>
      <c r="FR51" s="303"/>
      <c r="FS51" s="303"/>
      <c r="FT51" s="303"/>
      <c r="FU51" s="303"/>
      <c r="FV51" s="303"/>
      <c r="FW51" s="303"/>
      <c r="FX51" s="303"/>
      <c r="FY51" s="303"/>
      <c r="FZ51" s="303"/>
      <c r="GA51" s="303"/>
      <c r="GB51" s="303"/>
      <c r="GC51" s="303"/>
      <c r="GD51" s="303"/>
      <c r="GE51" s="303"/>
      <c r="GF51" s="303"/>
      <c r="GG51" s="303"/>
      <c r="GH51" s="303"/>
      <c r="GI51" s="303"/>
      <c r="GJ51" s="303"/>
      <c r="GK51" s="303"/>
      <c r="GL51" s="303"/>
      <c r="GM51" s="303"/>
      <c r="GN51" s="303"/>
      <c r="GO51" s="303"/>
      <c r="GP51" s="303"/>
      <c r="GQ51" s="303"/>
      <c r="GR51" s="303"/>
      <c r="GS51" s="303"/>
      <c r="GT51" s="303"/>
      <c r="GU51" s="303"/>
      <c r="GV51" s="303"/>
      <c r="GW51" s="303"/>
      <c r="GX51" s="303"/>
      <c r="GY51" s="303"/>
      <c r="GZ51" s="303"/>
      <c r="HA51" s="303"/>
      <c r="HB51" s="303"/>
      <c r="HC51" s="303"/>
      <c r="HD51" s="303"/>
      <c r="HE51" s="303"/>
      <c r="HF51" s="303"/>
      <c r="HG51" s="303"/>
      <c r="HH51" s="303"/>
      <c r="HI51" s="303"/>
      <c r="HJ51" s="303"/>
      <c r="HK51" s="303"/>
      <c r="HL51" s="303"/>
      <c r="HM51" s="303"/>
      <c r="HN51" s="303"/>
      <c r="HO51" s="303"/>
      <c r="HP51" s="303"/>
      <c r="HQ51" s="303"/>
      <c r="HR51" s="303"/>
      <c r="HS51" s="303"/>
      <c r="HT51" s="303"/>
      <c r="HU51" s="303"/>
      <c r="HV51" s="303"/>
      <c r="HW51" s="303"/>
      <c r="HX51" s="303"/>
      <c r="HY51" s="303"/>
    </row>
    <row r="52" spans="1:233" s="5" customFormat="1">
      <c r="A52" s="2101"/>
      <c r="B52" s="2102"/>
      <c r="C52" s="2103"/>
      <c r="D52" s="2103"/>
      <c r="E52" s="1779"/>
      <c r="F52" s="1779"/>
      <c r="G52" s="1779"/>
      <c r="H52" s="1779"/>
      <c r="I52" s="2104"/>
      <c r="J52" s="1779"/>
      <c r="K52" s="1779"/>
      <c r="L52" s="1779"/>
      <c r="M52" s="2097"/>
      <c r="N52" s="2098"/>
      <c r="O52" s="2098"/>
      <c r="P52" s="2099"/>
      <c r="Q52" s="1779"/>
      <c r="R52" s="367"/>
      <c r="S52" s="2097"/>
      <c r="T52" s="2098"/>
      <c r="U52" s="2098"/>
      <c r="V52" s="2099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  <c r="CW52" s="303"/>
      <c r="CX52" s="303"/>
      <c r="CY52" s="303"/>
      <c r="CZ52" s="303"/>
      <c r="DA52" s="303"/>
      <c r="DB52" s="303"/>
      <c r="DC52" s="303"/>
      <c r="DD52" s="303"/>
      <c r="DE52" s="303"/>
      <c r="DF52" s="203"/>
      <c r="DG52" s="303"/>
      <c r="DH52" s="303"/>
      <c r="DI52" s="303"/>
      <c r="DJ52" s="303"/>
      <c r="DK52" s="303"/>
      <c r="DL52" s="303"/>
      <c r="DM52" s="303"/>
      <c r="DN52" s="303"/>
      <c r="DO52" s="303"/>
      <c r="DP52" s="303"/>
      <c r="DQ52" s="303"/>
      <c r="DR52" s="303"/>
      <c r="DS52" s="303"/>
      <c r="DT52" s="303"/>
      <c r="DU52" s="303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03"/>
      <c r="EV52" s="303"/>
      <c r="EW52" s="303"/>
      <c r="EX52" s="303"/>
      <c r="EY52" s="303"/>
      <c r="EZ52" s="303"/>
      <c r="FA52" s="303"/>
      <c r="FB52" s="303"/>
      <c r="FC52" s="303"/>
      <c r="FD52" s="303"/>
      <c r="FE52" s="303"/>
      <c r="FF52" s="303"/>
      <c r="FG52" s="303"/>
      <c r="FH52" s="303"/>
      <c r="FI52" s="303"/>
      <c r="FJ52" s="303"/>
      <c r="FK52" s="303"/>
      <c r="FL52" s="303"/>
      <c r="FM52" s="303"/>
      <c r="FN52" s="303"/>
      <c r="FO52" s="303"/>
      <c r="FP52" s="303"/>
      <c r="FQ52" s="303"/>
      <c r="FR52" s="303"/>
      <c r="FS52" s="303"/>
      <c r="FT52" s="303"/>
      <c r="FU52" s="303"/>
      <c r="FV52" s="303"/>
      <c r="FW52" s="303"/>
      <c r="FX52" s="303"/>
      <c r="FY52" s="303"/>
      <c r="FZ52" s="303"/>
      <c r="GA52" s="303"/>
      <c r="GB52" s="303"/>
      <c r="GC52" s="303"/>
      <c r="GD52" s="303"/>
      <c r="GE52" s="303"/>
      <c r="GF52" s="303"/>
      <c r="GG52" s="303"/>
      <c r="GH52" s="303"/>
      <c r="GI52" s="303"/>
      <c r="GJ52" s="303"/>
      <c r="GK52" s="303"/>
      <c r="GL52" s="303"/>
      <c r="GM52" s="303"/>
      <c r="GN52" s="303"/>
      <c r="GO52" s="303"/>
      <c r="GP52" s="303"/>
      <c r="GQ52" s="303"/>
      <c r="GR52" s="303"/>
      <c r="GS52" s="303"/>
      <c r="GT52" s="303"/>
      <c r="GU52" s="303"/>
      <c r="GV52" s="303"/>
      <c r="GW52" s="303"/>
      <c r="GX52" s="303"/>
      <c r="GY52" s="303"/>
      <c r="GZ52" s="303"/>
      <c r="HA52" s="303"/>
      <c r="HB52" s="303"/>
      <c r="HC52" s="303"/>
      <c r="HD52" s="303"/>
      <c r="HE52" s="303"/>
      <c r="HF52" s="303"/>
      <c r="HG52" s="303"/>
      <c r="HH52" s="303"/>
      <c r="HI52" s="303"/>
      <c r="HJ52" s="303"/>
      <c r="HK52" s="303"/>
      <c r="HL52" s="303"/>
      <c r="HM52" s="303"/>
      <c r="HN52" s="303"/>
      <c r="HO52" s="303"/>
      <c r="HP52" s="303"/>
      <c r="HQ52" s="303"/>
      <c r="HR52" s="303"/>
      <c r="HS52" s="303"/>
      <c r="HT52" s="303"/>
      <c r="HU52" s="303"/>
      <c r="HV52" s="303"/>
      <c r="HW52" s="303"/>
      <c r="HX52" s="303"/>
      <c r="HY52" s="303"/>
    </row>
    <row r="53" spans="1:233" s="5" customFormat="1">
      <c r="A53" s="2101"/>
      <c r="B53" s="2102"/>
      <c r="C53" s="2103"/>
      <c r="D53" s="2103"/>
      <c r="E53" s="1779"/>
      <c r="F53" s="1779"/>
      <c r="G53" s="1779"/>
      <c r="H53" s="1779"/>
      <c r="I53" s="2104"/>
      <c r="J53" s="1779"/>
      <c r="K53" s="1779"/>
      <c r="L53" s="1779"/>
      <c r="M53" s="2097"/>
      <c r="N53" s="2098"/>
      <c r="O53" s="2098"/>
      <c r="P53" s="2099"/>
      <c r="Q53" s="1779"/>
      <c r="R53" s="367"/>
      <c r="S53" s="2097"/>
      <c r="T53" s="2098"/>
      <c r="U53" s="2098"/>
      <c r="V53" s="2099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2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B53" s="303"/>
      <c r="EC53" s="303"/>
      <c r="ED53" s="303"/>
      <c r="EE53" s="303"/>
      <c r="EF53" s="303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3"/>
      <c r="ET53" s="303"/>
      <c r="EU53" s="303"/>
      <c r="EV53" s="303"/>
      <c r="EW53" s="303"/>
      <c r="EX53" s="303"/>
      <c r="EY53" s="303"/>
      <c r="EZ53" s="303"/>
      <c r="FA53" s="303"/>
      <c r="FB53" s="303"/>
      <c r="FC53" s="303"/>
      <c r="FD53" s="303"/>
      <c r="FE53" s="303"/>
      <c r="FF53" s="303"/>
      <c r="FG53" s="303"/>
      <c r="FH53" s="303"/>
      <c r="FI53" s="303"/>
      <c r="FJ53" s="303"/>
      <c r="FK53" s="303"/>
      <c r="FL53" s="303"/>
      <c r="FM53" s="303"/>
      <c r="FN53" s="303"/>
      <c r="FO53" s="303"/>
      <c r="FP53" s="303"/>
      <c r="FQ53" s="303"/>
      <c r="FR53" s="303"/>
      <c r="FS53" s="303"/>
      <c r="FT53" s="303"/>
      <c r="FU53" s="303"/>
      <c r="FV53" s="303"/>
      <c r="FW53" s="303"/>
      <c r="FX53" s="303"/>
      <c r="FY53" s="303"/>
      <c r="FZ53" s="303"/>
      <c r="GA53" s="303"/>
      <c r="GB53" s="303"/>
      <c r="GC53" s="303"/>
      <c r="GD53" s="303"/>
      <c r="GE53" s="303"/>
      <c r="GF53" s="303"/>
      <c r="GG53" s="303"/>
      <c r="GH53" s="303"/>
      <c r="GI53" s="303"/>
      <c r="GJ53" s="303"/>
      <c r="GK53" s="303"/>
      <c r="GL53" s="303"/>
      <c r="GM53" s="303"/>
      <c r="GN53" s="303"/>
      <c r="GO53" s="303"/>
      <c r="GP53" s="303"/>
      <c r="GQ53" s="303"/>
      <c r="GR53" s="303"/>
      <c r="GS53" s="303"/>
      <c r="GT53" s="303"/>
      <c r="GU53" s="303"/>
      <c r="GV53" s="303"/>
      <c r="GW53" s="303"/>
      <c r="GX53" s="303"/>
      <c r="GY53" s="303"/>
      <c r="GZ53" s="303"/>
      <c r="HA53" s="303"/>
      <c r="HB53" s="303"/>
      <c r="HC53" s="303"/>
      <c r="HD53" s="303"/>
      <c r="HE53" s="303"/>
      <c r="HF53" s="303"/>
      <c r="HG53" s="303"/>
      <c r="HH53" s="303"/>
      <c r="HI53" s="303"/>
      <c r="HJ53" s="303"/>
      <c r="HK53" s="303"/>
      <c r="HL53" s="303"/>
      <c r="HM53" s="303"/>
      <c r="HN53" s="303"/>
      <c r="HO53" s="303"/>
      <c r="HP53" s="303"/>
      <c r="HQ53" s="303"/>
      <c r="HR53" s="303"/>
      <c r="HS53" s="303"/>
      <c r="HT53" s="303"/>
      <c r="HU53" s="303"/>
      <c r="HV53" s="303"/>
      <c r="HW53" s="303"/>
      <c r="HX53" s="303"/>
      <c r="HY53" s="303"/>
    </row>
    <row r="54" spans="1:233" s="5" customFormat="1">
      <c r="A54" s="2101"/>
      <c r="B54" s="2102"/>
      <c r="C54" s="2103"/>
      <c r="D54" s="2103"/>
      <c r="E54" s="1779"/>
      <c r="F54" s="1779"/>
      <c r="G54" s="1779"/>
      <c r="H54" s="1779"/>
      <c r="I54" s="2104"/>
      <c r="J54" s="1779"/>
      <c r="K54" s="1779"/>
      <c r="L54" s="1779"/>
      <c r="M54" s="2097"/>
      <c r="N54" s="2098"/>
      <c r="O54" s="2098"/>
      <c r="P54" s="2099"/>
      <c r="Q54" s="1779"/>
      <c r="R54" s="367"/>
      <c r="S54" s="2097"/>
      <c r="T54" s="2098"/>
      <c r="U54" s="2098"/>
      <c r="V54" s="2099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2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  <c r="DX54" s="303"/>
      <c r="DY54" s="303"/>
      <c r="DZ54" s="303"/>
      <c r="EA54" s="303"/>
      <c r="EB54" s="303"/>
      <c r="EC54" s="303"/>
      <c r="ED54" s="303"/>
      <c r="EE54" s="303"/>
      <c r="EF54" s="303"/>
      <c r="EG54" s="303"/>
      <c r="EH54" s="303"/>
      <c r="EI54" s="303"/>
      <c r="EJ54" s="303"/>
      <c r="EK54" s="303"/>
      <c r="EL54" s="303"/>
      <c r="EM54" s="303"/>
      <c r="EN54" s="303"/>
      <c r="EO54" s="303"/>
      <c r="EP54" s="303"/>
      <c r="EQ54" s="303"/>
      <c r="ER54" s="303"/>
      <c r="ES54" s="303"/>
      <c r="ET54" s="303"/>
      <c r="EU54" s="303"/>
      <c r="EV54" s="303"/>
      <c r="EW54" s="303"/>
      <c r="EX54" s="303"/>
      <c r="EY54" s="303"/>
      <c r="EZ54" s="303"/>
      <c r="FA54" s="303"/>
      <c r="FB54" s="303"/>
      <c r="FC54" s="303"/>
      <c r="FD54" s="303"/>
      <c r="FE54" s="303"/>
      <c r="FF54" s="303"/>
      <c r="FG54" s="303"/>
      <c r="FH54" s="303"/>
      <c r="FI54" s="303"/>
      <c r="FJ54" s="303"/>
      <c r="FK54" s="303"/>
      <c r="FL54" s="303"/>
      <c r="FM54" s="303"/>
      <c r="FN54" s="303"/>
      <c r="FO54" s="303"/>
      <c r="FP54" s="303"/>
      <c r="FQ54" s="303"/>
      <c r="FR54" s="303"/>
      <c r="FS54" s="303"/>
      <c r="FT54" s="303"/>
      <c r="FU54" s="303"/>
      <c r="FV54" s="303"/>
      <c r="FW54" s="303"/>
      <c r="FX54" s="303"/>
      <c r="FY54" s="303"/>
      <c r="FZ54" s="303"/>
      <c r="GA54" s="303"/>
      <c r="GB54" s="303"/>
      <c r="GC54" s="303"/>
      <c r="GD54" s="303"/>
      <c r="GE54" s="303"/>
      <c r="GF54" s="303"/>
      <c r="GG54" s="303"/>
      <c r="GH54" s="303"/>
      <c r="GI54" s="303"/>
      <c r="GJ54" s="303"/>
      <c r="GK54" s="303"/>
      <c r="GL54" s="303"/>
      <c r="GM54" s="303"/>
      <c r="GN54" s="303"/>
      <c r="GO54" s="303"/>
      <c r="GP54" s="303"/>
      <c r="GQ54" s="303"/>
      <c r="GR54" s="303"/>
      <c r="GS54" s="303"/>
      <c r="GT54" s="303"/>
      <c r="GU54" s="303"/>
      <c r="GV54" s="303"/>
      <c r="GW54" s="303"/>
      <c r="GX54" s="303"/>
      <c r="GY54" s="303"/>
      <c r="GZ54" s="303"/>
      <c r="HA54" s="303"/>
      <c r="HB54" s="303"/>
      <c r="HC54" s="303"/>
      <c r="HD54" s="303"/>
      <c r="HE54" s="303"/>
      <c r="HF54" s="303"/>
      <c r="HG54" s="303"/>
      <c r="HH54" s="303"/>
      <c r="HI54" s="303"/>
      <c r="HJ54" s="303"/>
      <c r="HK54" s="303"/>
      <c r="HL54" s="303"/>
      <c r="HM54" s="303"/>
      <c r="HN54" s="303"/>
      <c r="HO54" s="303"/>
      <c r="HP54" s="303"/>
      <c r="HQ54" s="303"/>
      <c r="HR54" s="303"/>
      <c r="HS54" s="303"/>
      <c r="HT54" s="303"/>
      <c r="HU54" s="303"/>
      <c r="HV54" s="303"/>
      <c r="HW54" s="303"/>
      <c r="HX54" s="303"/>
      <c r="HY54" s="303"/>
    </row>
    <row r="55" spans="1:233" s="5" customFormat="1">
      <c r="A55" s="2105"/>
      <c r="B55" s="2102"/>
      <c r="C55" s="2103"/>
      <c r="D55" s="2103"/>
      <c r="E55" s="1779"/>
      <c r="F55" s="1779"/>
      <c r="G55" s="1779"/>
      <c r="H55" s="1779"/>
      <c r="I55" s="2104"/>
      <c r="J55" s="1779"/>
      <c r="K55" s="1779"/>
      <c r="L55" s="1779"/>
      <c r="M55" s="2097"/>
      <c r="N55" s="2098"/>
      <c r="O55" s="2098"/>
      <c r="P55" s="2099"/>
      <c r="Q55" s="1779"/>
      <c r="R55" s="367"/>
      <c r="S55" s="2097"/>
      <c r="T55" s="2098"/>
      <c r="U55" s="2098"/>
      <c r="V55" s="2099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2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03"/>
      <c r="FF55" s="303"/>
      <c r="FG55" s="303"/>
      <c r="FH55" s="303"/>
      <c r="FI55" s="303"/>
      <c r="FJ55" s="303"/>
      <c r="FK55" s="303"/>
      <c r="FL55" s="303"/>
      <c r="FM55" s="303"/>
      <c r="FN55" s="303"/>
      <c r="FO55" s="303"/>
      <c r="FP55" s="303"/>
      <c r="FQ55" s="303"/>
      <c r="FR55" s="303"/>
      <c r="FS55" s="303"/>
      <c r="FT55" s="303"/>
      <c r="FU55" s="303"/>
      <c r="FV55" s="303"/>
      <c r="FW55" s="303"/>
      <c r="FX55" s="303"/>
      <c r="FY55" s="303"/>
      <c r="FZ55" s="303"/>
      <c r="GA55" s="303"/>
      <c r="GB55" s="303"/>
      <c r="GC55" s="303"/>
      <c r="GD55" s="303"/>
      <c r="GE55" s="303"/>
      <c r="GF55" s="303"/>
      <c r="GG55" s="303"/>
      <c r="GH55" s="303"/>
      <c r="GI55" s="303"/>
      <c r="GJ55" s="303"/>
      <c r="GK55" s="303"/>
      <c r="GL55" s="303"/>
      <c r="GM55" s="303"/>
      <c r="GN55" s="303"/>
      <c r="GO55" s="303"/>
      <c r="GP55" s="303"/>
      <c r="GQ55" s="303"/>
      <c r="GR55" s="303"/>
      <c r="GS55" s="303"/>
      <c r="GT55" s="303"/>
      <c r="GU55" s="303"/>
      <c r="GV55" s="303"/>
      <c r="GW55" s="303"/>
      <c r="GX55" s="303"/>
      <c r="GY55" s="303"/>
      <c r="GZ55" s="303"/>
      <c r="HA55" s="303"/>
      <c r="HB55" s="303"/>
      <c r="HC55" s="303"/>
      <c r="HD55" s="303"/>
      <c r="HE55" s="303"/>
      <c r="HF55" s="303"/>
      <c r="HG55" s="303"/>
      <c r="HH55" s="303"/>
      <c r="HI55" s="303"/>
      <c r="HJ55" s="303"/>
      <c r="HK55" s="303"/>
      <c r="HL55" s="303"/>
      <c r="HM55" s="303"/>
      <c r="HN55" s="303"/>
      <c r="HO55" s="303"/>
      <c r="HP55" s="303"/>
      <c r="HQ55" s="303"/>
      <c r="HR55" s="303"/>
      <c r="HS55" s="303"/>
      <c r="HT55" s="303"/>
      <c r="HU55" s="303"/>
      <c r="HV55" s="303"/>
      <c r="HW55" s="303"/>
      <c r="HX55" s="303"/>
      <c r="HY55" s="303"/>
    </row>
    <row r="56" spans="1:233" s="5" customFormat="1">
      <c r="A56" s="2105"/>
      <c r="B56" s="2102"/>
      <c r="C56" s="2103"/>
      <c r="D56" s="2103"/>
      <c r="E56" s="1779"/>
      <c r="F56" s="1779"/>
      <c r="G56" s="1779"/>
      <c r="H56" s="1779"/>
      <c r="I56" s="2104"/>
      <c r="J56" s="1779"/>
      <c r="K56" s="1779"/>
      <c r="L56" s="1779"/>
      <c r="M56" s="2097"/>
      <c r="N56" s="2098"/>
      <c r="O56" s="2098"/>
      <c r="P56" s="2099"/>
      <c r="Q56" s="1779"/>
      <c r="R56" s="367"/>
      <c r="S56" s="2097"/>
      <c r="T56" s="2098"/>
      <c r="U56" s="2098"/>
      <c r="V56" s="2099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2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3"/>
      <c r="EE56" s="303"/>
      <c r="EF56" s="303"/>
      <c r="EG56" s="303"/>
      <c r="EH56" s="303"/>
      <c r="EI56" s="303"/>
      <c r="EJ56" s="303"/>
      <c r="EK56" s="303"/>
      <c r="EL56" s="303"/>
      <c r="EM56" s="303"/>
      <c r="EN56" s="303"/>
      <c r="EO56" s="303"/>
      <c r="EP56" s="303"/>
      <c r="EQ56" s="303"/>
      <c r="ER56" s="303"/>
      <c r="ES56" s="303"/>
      <c r="ET56" s="303"/>
      <c r="EU56" s="303"/>
      <c r="EV56" s="303"/>
      <c r="EW56" s="303"/>
      <c r="EX56" s="303"/>
      <c r="EY56" s="303"/>
      <c r="EZ56" s="303"/>
      <c r="FA56" s="303"/>
      <c r="FB56" s="303"/>
      <c r="FC56" s="303"/>
      <c r="FD56" s="303"/>
      <c r="FE56" s="303"/>
      <c r="FF56" s="303"/>
      <c r="FG56" s="303"/>
      <c r="FH56" s="303"/>
      <c r="FI56" s="303"/>
      <c r="FJ56" s="303"/>
      <c r="FK56" s="303"/>
      <c r="FL56" s="303"/>
      <c r="FM56" s="303"/>
      <c r="FN56" s="303"/>
      <c r="FO56" s="303"/>
      <c r="FP56" s="303"/>
      <c r="FQ56" s="303"/>
      <c r="FR56" s="303"/>
      <c r="FS56" s="303"/>
      <c r="FT56" s="303"/>
      <c r="FU56" s="303"/>
      <c r="FV56" s="303"/>
      <c r="FW56" s="303"/>
      <c r="FX56" s="303"/>
      <c r="FY56" s="303"/>
      <c r="FZ56" s="303"/>
      <c r="GA56" s="303"/>
      <c r="GB56" s="303"/>
      <c r="GC56" s="303"/>
      <c r="GD56" s="303"/>
      <c r="GE56" s="303"/>
      <c r="GF56" s="303"/>
      <c r="GG56" s="303"/>
      <c r="GH56" s="303"/>
      <c r="GI56" s="303"/>
      <c r="GJ56" s="303"/>
      <c r="GK56" s="303"/>
      <c r="GL56" s="303"/>
      <c r="GM56" s="303"/>
      <c r="GN56" s="303"/>
      <c r="GO56" s="303"/>
      <c r="GP56" s="303"/>
      <c r="GQ56" s="303"/>
      <c r="GR56" s="303"/>
      <c r="GS56" s="303"/>
      <c r="GT56" s="303"/>
      <c r="GU56" s="303"/>
      <c r="GV56" s="303"/>
      <c r="GW56" s="303"/>
      <c r="GX56" s="303"/>
      <c r="GY56" s="303"/>
      <c r="GZ56" s="303"/>
      <c r="HA56" s="303"/>
      <c r="HB56" s="303"/>
      <c r="HC56" s="303"/>
      <c r="HD56" s="303"/>
      <c r="HE56" s="303"/>
      <c r="HF56" s="303"/>
      <c r="HG56" s="303"/>
      <c r="HH56" s="303"/>
      <c r="HI56" s="303"/>
      <c r="HJ56" s="303"/>
      <c r="HK56" s="303"/>
      <c r="HL56" s="303"/>
      <c r="HM56" s="303"/>
      <c r="HN56" s="303"/>
      <c r="HO56" s="303"/>
      <c r="HP56" s="303"/>
      <c r="HQ56" s="303"/>
      <c r="HR56" s="303"/>
      <c r="HS56" s="303"/>
      <c r="HT56" s="303"/>
      <c r="HU56" s="303"/>
      <c r="HV56" s="303"/>
      <c r="HW56" s="303"/>
      <c r="HX56" s="303"/>
      <c r="HY56" s="303"/>
    </row>
    <row r="57" spans="1:233" s="5" customFormat="1">
      <c r="A57" s="2105"/>
      <c r="B57" s="2102"/>
      <c r="C57" s="2103"/>
      <c r="D57" s="2103"/>
      <c r="E57" s="1779"/>
      <c r="F57" s="1779"/>
      <c r="G57" s="1779"/>
      <c r="H57" s="1779"/>
      <c r="I57" s="2104"/>
      <c r="J57" s="1779"/>
      <c r="K57" s="1779"/>
      <c r="L57" s="1779"/>
      <c r="M57" s="2097"/>
      <c r="N57" s="2098"/>
      <c r="O57" s="2098"/>
      <c r="P57" s="2099"/>
      <c r="Q57" s="1779"/>
      <c r="R57" s="367"/>
      <c r="S57" s="2097"/>
      <c r="T57" s="2098"/>
      <c r="U57" s="2098"/>
      <c r="V57" s="2099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2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  <c r="DX57" s="303"/>
      <c r="DY57" s="303"/>
      <c r="DZ57" s="303"/>
      <c r="EA57" s="303"/>
      <c r="EB57" s="303"/>
      <c r="EC57" s="303"/>
      <c r="ED57" s="303"/>
      <c r="EE57" s="303"/>
      <c r="EF57" s="303"/>
      <c r="EG57" s="303"/>
      <c r="EH57" s="303"/>
      <c r="EI57" s="303"/>
      <c r="EJ57" s="303"/>
      <c r="EK57" s="303"/>
      <c r="EL57" s="303"/>
      <c r="EM57" s="303"/>
      <c r="EN57" s="303"/>
      <c r="EO57" s="303"/>
      <c r="EP57" s="303"/>
      <c r="EQ57" s="303"/>
      <c r="ER57" s="303"/>
      <c r="ES57" s="303"/>
      <c r="ET57" s="303"/>
      <c r="EU57" s="303"/>
      <c r="EV57" s="303"/>
      <c r="EW57" s="303"/>
      <c r="EX57" s="303"/>
      <c r="EY57" s="303"/>
      <c r="EZ57" s="303"/>
      <c r="FA57" s="303"/>
      <c r="FB57" s="303"/>
      <c r="FC57" s="303"/>
      <c r="FD57" s="303"/>
      <c r="FE57" s="303"/>
      <c r="FF57" s="303"/>
      <c r="FG57" s="303"/>
      <c r="FH57" s="303"/>
      <c r="FI57" s="303"/>
      <c r="FJ57" s="303"/>
      <c r="FK57" s="303"/>
      <c r="FL57" s="303"/>
      <c r="FM57" s="303"/>
      <c r="FN57" s="303"/>
      <c r="FO57" s="303"/>
      <c r="FP57" s="303"/>
      <c r="FQ57" s="303"/>
      <c r="FR57" s="303"/>
      <c r="FS57" s="303"/>
      <c r="FT57" s="303"/>
      <c r="FU57" s="303"/>
      <c r="FV57" s="303"/>
      <c r="FW57" s="303"/>
      <c r="FX57" s="303"/>
      <c r="FY57" s="303"/>
      <c r="FZ57" s="303"/>
      <c r="GA57" s="303"/>
      <c r="GB57" s="303"/>
      <c r="GC57" s="303"/>
      <c r="GD57" s="303"/>
      <c r="GE57" s="303"/>
      <c r="GF57" s="303"/>
      <c r="GG57" s="303"/>
      <c r="GH57" s="303"/>
      <c r="GI57" s="303"/>
      <c r="GJ57" s="303"/>
      <c r="GK57" s="303"/>
      <c r="GL57" s="303"/>
      <c r="GM57" s="303"/>
      <c r="GN57" s="303"/>
      <c r="GO57" s="303"/>
      <c r="GP57" s="303"/>
      <c r="GQ57" s="303"/>
      <c r="GR57" s="303"/>
      <c r="GS57" s="303"/>
      <c r="GT57" s="303"/>
      <c r="GU57" s="303"/>
      <c r="GV57" s="303"/>
      <c r="GW57" s="303"/>
      <c r="GX57" s="303"/>
      <c r="GY57" s="303"/>
      <c r="GZ57" s="303"/>
      <c r="HA57" s="303"/>
      <c r="HB57" s="303"/>
      <c r="HC57" s="303"/>
      <c r="HD57" s="303"/>
      <c r="HE57" s="303"/>
      <c r="HF57" s="303"/>
      <c r="HG57" s="303"/>
      <c r="HH57" s="303"/>
      <c r="HI57" s="303"/>
      <c r="HJ57" s="303"/>
      <c r="HK57" s="303"/>
      <c r="HL57" s="303"/>
      <c r="HM57" s="303"/>
      <c r="HN57" s="303"/>
      <c r="HO57" s="303"/>
      <c r="HP57" s="303"/>
      <c r="HQ57" s="303"/>
      <c r="HR57" s="303"/>
      <c r="HS57" s="303"/>
      <c r="HT57" s="303"/>
      <c r="HU57" s="303"/>
      <c r="HV57" s="303"/>
      <c r="HW57" s="303"/>
      <c r="HX57" s="303"/>
      <c r="HY57" s="303"/>
    </row>
    <row r="58" spans="1:233" s="5" customFormat="1">
      <c r="A58" s="2105"/>
      <c r="B58" s="2102"/>
      <c r="C58" s="2103"/>
      <c r="D58" s="2103"/>
      <c r="E58" s="1779"/>
      <c r="F58" s="1779"/>
      <c r="G58" s="1779"/>
      <c r="H58" s="1779"/>
      <c r="I58" s="2104"/>
      <c r="J58" s="1779"/>
      <c r="K58" s="1779"/>
      <c r="L58" s="1779"/>
      <c r="M58" s="2097"/>
      <c r="N58" s="2098"/>
      <c r="O58" s="2098"/>
      <c r="P58" s="2099"/>
      <c r="Q58" s="1779"/>
      <c r="R58" s="367"/>
      <c r="S58" s="2097"/>
      <c r="T58" s="2098"/>
      <c r="U58" s="2098"/>
      <c r="V58" s="2099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2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03"/>
      <c r="EV58" s="303"/>
      <c r="EW58" s="303"/>
      <c r="EX58" s="303"/>
      <c r="EY58" s="303"/>
      <c r="EZ58" s="303"/>
      <c r="FA58" s="303"/>
      <c r="FB58" s="303"/>
      <c r="FC58" s="303"/>
      <c r="FD58" s="303"/>
      <c r="FE58" s="303"/>
      <c r="FF58" s="303"/>
      <c r="FG58" s="303"/>
      <c r="FH58" s="303"/>
      <c r="FI58" s="303"/>
      <c r="FJ58" s="303"/>
      <c r="FK58" s="303"/>
      <c r="FL58" s="303"/>
      <c r="FM58" s="303"/>
      <c r="FN58" s="303"/>
      <c r="FO58" s="303"/>
      <c r="FP58" s="303"/>
      <c r="FQ58" s="303"/>
      <c r="FR58" s="303"/>
      <c r="FS58" s="303"/>
      <c r="FT58" s="303"/>
      <c r="FU58" s="303"/>
      <c r="FV58" s="303"/>
      <c r="FW58" s="303"/>
      <c r="FX58" s="303"/>
      <c r="FY58" s="303"/>
      <c r="FZ58" s="303"/>
      <c r="GA58" s="303"/>
      <c r="GB58" s="303"/>
      <c r="GC58" s="303"/>
      <c r="GD58" s="303"/>
      <c r="GE58" s="303"/>
      <c r="GF58" s="303"/>
      <c r="GG58" s="303"/>
      <c r="GH58" s="303"/>
      <c r="GI58" s="303"/>
      <c r="GJ58" s="303"/>
      <c r="GK58" s="303"/>
      <c r="GL58" s="303"/>
      <c r="GM58" s="303"/>
      <c r="GN58" s="303"/>
      <c r="GO58" s="303"/>
      <c r="GP58" s="303"/>
      <c r="GQ58" s="303"/>
      <c r="GR58" s="303"/>
      <c r="GS58" s="303"/>
      <c r="GT58" s="303"/>
      <c r="GU58" s="303"/>
      <c r="GV58" s="303"/>
      <c r="GW58" s="303"/>
      <c r="GX58" s="303"/>
      <c r="GY58" s="303"/>
      <c r="GZ58" s="303"/>
      <c r="HA58" s="303"/>
      <c r="HB58" s="303"/>
      <c r="HC58" s="303"/>
      <c r="HD58" s="303"/>
      <c r="HE58" s="303"/>
      <c r="HF58" s="303"/>
      <c r="HG58" s="303"/>
      <c r="HH58" s="303"/>
      <c r="HI58" s="303"/>
      <c r="HJ58" s="303"/>
      <c r="HK58" s="303"/>
      <c r="HL58" s="303"/>
      <c r="HM58" s="303"/>
      <c r="HN58" s="303"/>
      <c r="HO58" s="303"/>
      <c r="HP58" s="303"/>
      <c r="HQ58" s="303"/>
      <c r="HR58" s="303"/>
      <c r="HS58" s="303"/>
      <c r="HT58" s="303"/>
      <c r="HU58" s="303"/>
      <c r="HV58" s="303"/>
      <c r="HW58" s="303"/>
      <c r="HX58" s="303"/>
      <c r="HY58" s="303"/>
    </row>
    <row r="59" spans="1:233" s="5" customFormat="1">
      <c r="A59" s="2105"/>
      <c r="B59" s="2102"/>
      <c r="C59" s="2103"/>
      <c r="D59" s="2103"/>
      <c r="E59" s="1779"/>
      <c r="F59" s="1779"/>
      <c r="G59" s="1779"/>
      <c r="H59" s="1779"/>
      <c r="I59" s="2104"/>
      <c r="J59" s="1779"/>
      <c r="K59" s="1779"/>
      <c r="L59" s="1779"/>
      <c r="M59" s="2097"/>
      <c r="N59" s="2098"/>
      <c r="O59" s="2098"/>
      <c r="P59" s="2099"/>
      <c r="Q59" s="1779"/>
      <c r="R59" s="367"/>
      <c r="S59" s="2097"/>
      <c r="T59" s="2098"/>
      <c r="U59" s="2098"/>
      <c r="V59" s="2099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2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  <c r="DV59" s="303"/>
      <c r="DW59" s="303"/>
      <c r="DX59" s="303"/>
      <c r="DY59" s="303"/>
      <c r="DZ59" s="303"/>
      <c r="EA59" s="303"/>
      <c r="EB59" s="303"/>
      <c r="EC59" s="303"/>
      <c r="ED59" s="303"/>
      <c r="EE59" s="303"/>
      <c r="EF59" s="303"/>
      <c r="EG59" s="303"/>
      <c r="EH59" s="303"/>
      <c r="EI59" s="303"/>
      <c r="EJ59" s="303"/>
      <c r="EK59" s="303"/>
      <c r="EL59" s="303"/>
      <c r="EM59" s="303"/>
      <c r="EN59" s="303"/>
      <c r="EO59" s="303"/>
      <c r="EP59" s="303"/>
      <c r="EQ59" s="303"/>
      <c r="ER59" s="303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  <c r="FD59" s="303"/>
      <c r="FE59" s="303"/>
      <c r="FF59" s="303"/>
      <c r="FG59" s="303"/>
      <c r="FH59" s="303"/>
      <c r="FI59" s="303"/>
      <c r="FJ59" s="303"/>
      <c r="FK59" s="303"/>
      <c r="FL59" s="303"/>
      <c r="FM59" s="303"/>
      <c r="FN59" s="303"/>
      <c r="FO59" s="303"/>
      <c r="FP59" s="303"/>
      <c r="FQ59" s="303"/>
      <c r="FR59" s="303"/>
      <c r="FS59" s="303"/>
      <c r="FT59" s="303"/>
      <c r="FU59" s="303"/>
      <c r="FV59" s="303"/>
      <c r="FW59" s="303"/>
      <c r="FX59" s="303"/>
      <c r="FY59" s="303"/>
      <c r="FZ59" s="303"/>
      <c r="GA59" s="303"/>
      <c r="GB59" s="303"/>
      <c r="GC59" s="303"/>
      <c r="GD59" s="303"/>
      <c r="GE59" s="303"/>
      <c r="GF59" s="303"/>
      <c r="GG59" s="303"/>
      <c r="GH59" s="303"/>
      <c r="GI59" s="303"/>
      <c r="GJ59" s="303"/>
      <c r="GK59" s="303"/>
      <c r="GL59" s="303"/>
      <c r="GM59" s="303"/>
      <c r="GN59" s="303"/>
      <c r="GO59" s="303"/>
      <c r="GP59" s="303"/>
      <c r="GQ59" s="303"/>
      <c r="GR59" s="303"/>
      <c r="GS59" s="303"/>
      <c r="GT59" s="303"/>
      <c r="GU59" s="303"/>
      <c r="GV59" s="303"/>
      <c r="GW59" s="303"/>
      <c r="GX59" s="303"/>
      <c r="GY59" s="303"/>
      <c r="GZ59" s="303"/>
      <c r="HA59" s="303"/>
      <c r="HB59" s="303"/>
      <c r="HC59" s="303"/>
      <c r="HD59" s="303"/>
      <c r="HE59" s="303"/>
      <c r="HF59" s="303"/>
      <c r="HG59" s="303"/>
      <c r="HH59" s="303"/>
      <c r="HI59" s="303"/>
      <c r="HJ59" s="303"/>
      <c r="HK59" s="303"/>
      <c r="HL59" s="303"/>
      <c r="HM59" s="303"/>
      <c r="HN59" s="303"/>
      <c r="HO59" s="303"/>
      <c r="HP59" s="303"/>
      <c r="HQ59" s="303"/>
      <c r="HR59" s="303"/>
      <c r="HS59" s="303"/>
      <c r="HT59" s="303"/>
      <c r="HU59" s="303"/>
      <c r="HV59" s="303"/>
      <c r="HW59" s="303"/>
      <c r="HX59" s="303"/>
      <c r="HY59" s="303"/>
    </row>
    <row r="60" spans="1:233" s="5" customFormat="1">
      <c r="A60" s="2105"/>
      <c r="B60" s="2102"/>
      <c r="C60" s="2103"/>
      <c r="D60" s="2103"/>
      <c r="E60" s="1779"/>
      <c r="F60" s="1779"/>
      <c r="G60" s="1779"/>
      <c r="H60" s="1779"/>
      <c r="I60" s="2104"/>
      <c r="J60" s="1779"/>
      <c r="K60" s="1779"/>
      <c r="L60" s="1779"/>
      <c r="M60" s="2097"/>
      <c r="N60" s="2098"/>
      <c r="O60" s="2098"/>
      <c r="P60" s="2099"/>
      <c r="Q60" s="1779"/>
      <c r="R60" s="367"/>
      <c r="S60" s="2097"/>
      <c r="T60" s="2098"/>
      <c r="U60" s="2098"/>
      <c r="V60" s="2099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2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  <c r="DX60" s="303"/>
      <c r="DY60" s="303"/>
      <c r="DZ60" s="303"/>
      <c r="EA60" s="303"/>
      <c r="EB60" s="303"/>
      <c r="EC60" s="303"/>
      <c r="ED60" s="303"/>
      <c r="EE60" s="303"/>
      <c r="EF60" s="303"/>
      <c r="EG60" s="303"/>
      <c r="EH60" s="303"/>
      <c r="EI60" s="303"/>
      <c r="EJ60" s="303"/>
      <c r="EK60" s="303"/>
      <c r="EL60" s="303"/>
      <c r="EM60" s="303"/>
      <c r="EN60" s="303"/>
      <c r="EO60" s="303"/>
      <c r="EP60" s="303"/>
      <c r="EQ60" s="303"/>
      <c r="ER60" s="303"/>
      <c r="ES60" s="303"/>
      <c r="ET60" s="303"/>
      <c r="EU60" s="303"/>
      <c r="EV60" s="303"/>
      <c r="EW60" s="303"/>
      <c r="EX60" s="303"/>
      <c r="EY60" s="303"/>
      <c r="EZ60" s="303"/>
      <c r="FA60" s="303"/>
      <c r="FB60" s="303"/>
      <c r="FC60" s="303"/>
      <c r="FD60" s="303"/>
      <c r="FE60" s="303"/>
      <c r="FF60" s="303"/>
      <c r="FG60" s="303"/>
      <c r="FH60" s="303"/>
      <c r="FI60" s="303"/>
      <c r="FJ60" s="303"/>
      <c r="FK60" s="303"/>
      <c r="FL60" s="303"/>
      <c r="FM60" s="303"/>
      <c r="FN60" s="303"/>
      <c r="FO60" s="303"/>
      <c r="FP60" s="303"/>
      <c r="FQ60" s="303"/>
      <c r="FR60" s="303"/>
      <c r="FS60" s="303"/>
      <c r="FT60" s="303"/>
      <c r="FU60" s="303"/>
      <c r="FV60" s="303"/>
      <c r="FW60" s="303"/>
      <c r="FX60" s="303"/>
      <c r="FY60" s="303"/>
      <c r="FZ60" s="303"/>
      <c r="GA60" s="303"/>
      <c r="GB60" s="303"/>
      <c r="GC60" s="303"/>
      <c r="GD60" s="303"/>
      <c r="GE60" s="303"/>
      <c r="GF60" s="303"/>
      <c r="GG60" s="303"/>
      <c r="GH60" s="303"/>
      <c r="GI60" s="303"/>
      <c r="GJ60" s="303"/>
      <c r="GK60" s="303"/>
      <c r="GL60" s="303"/>
      <c r="GM60" s="303"/>
      <c r="GN60" s="303"/>
      <c r="GO60" s="303"/>
      <c r="GP60" s="303"/>
      <c r="GQ60" s="303"/>
      <c r="GR60" s="303"/>
      <c r="GS60" s="303"/>
      <c r="GT60" s="303"/>
      <c r="GU60" s="303"/>
      <c r="GV60" s="303"/>
      <c r="GW60" s="303"/>
      <c r="GX60" s="303"/>
      <c r="GY60" s="303"/>
      <c r="GZ60" s="303"/>
      <c r="HA60" s="303"/>
      <c r="HB60" s="303"/>
      <c r="HC60" s="303"/>
      <c r="HD60" s="303"/>
      <c r="HE60" s="303"/>
      <c r="HF60" s="303"/>
      <c r="HG60" s="303"/>
      <c r="HH60" s="303"/>
      <c r="HI60" s="303"/>
      <c r="HJ60" s="303"/>
      <c r="HK60" s="303"/>
      <c r="HL60" s="303"/>
      <c r="HM60" s="303"/>
      <c r="HN60" s="303"/>
      <c r="HO60" s="303"/>
      <c r="HP60" s="303"/>
      <c r="HQ60" s="303"/>
      <c r="HR60" s="303"/>
      <c r="HS60" s="303"/>
      <c r="HT60" s="303"/>
      <c r="HU60" s="303"/>
      <c r="HV60" s="303"/>
      <c r="HW60" s="303"/>
      <c r="HX60" s="303"/>
      <c r="HY60" s="303"/>
    </row>
    <row r="61" spans="1:233" s="5" customFormat="1">
      <c r="A61" s="2105"/>
      <c r="B61" s="2102"/>
      <c r="C61" s="2103"/>
      <c r="D61" s="2103"/>
      <c r="E61" s="1779"/>
      <c r="F61" s="1779"/>
      <c r="G61" s="1779"/>
      <c r="H61" s="1779"/>
      <c r="I61" s="2104"/>
      <c r="J61" s="1779"/>
      <c r="K61" s="1779"/>
      <c r="L61" s="1779"/>
      <c r="M61" s="2097"/>
      <c r="N61" s="2098"/>
      <c r="O61" s="2098"/>
      <c r="P61" s="2099"/>
      <c r="Q61" s="1779"/>
      <c r="R61" s="367"/>
      <c r="S61" s="2097"/>
      <c r="T61" s="2098"/>
      <c r="U61" s="2098"/>
      <c r="V61" s="2099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2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3"/>
      <c r="DV61" s="303"/>
      <c r="DW61" s="303"/>
      <c r="DX61" s="303"/>
      <c r="DY61" s="303"/>
      <c r="DZ61" s="303"/>
      <c r="EA61" s="303"/>
      <c r="EB61" s="303"/>
      <c r="EC61" s="303"/>
      <c r="ED61" s="303"/>
      <c r="EE61" s="303"/>
      <c r="EF61" s="303"/>
      <c r="EG61" s="303"/>
      <c r="EH61" s="303"/>
      <c r="EI61" s="303"/>
      <c r="EJ61" s="303"/>
      <c r="EK61" s="303"/>
      <c r="EL61" s="303"/>
      <c r="EM61" s="303"/>
      <c r="EN61" s="303"/>
      <c r="EO61" s="303"/>
      <c r="EP61" s="303"/>
      <c r="EQ61" s="303"/>
      <c r="ER61" s="303"/>
      <c r="ES61" s="303"/>
      <c r="ET61" s="303"/>
      <c r="EU61" s="303"/>
      <c r="EV61" s="303"/>
      <c r="EW61" s="303"/>
      <c r="EX61" s="303"/>
      <c r="EY61" s="303"/>
      <c r="EZ61" s="303"/>
      <c r="FA61" s="303"/>
      <c r="FB61" s="303"/>
      <c r="FC61" s="303"/>
      <c r="FD61" s="303"/>
      <c r="FE61" s="303"/>
      <c r="FF61" s="303"/>
      <c r="FG61" s="303"/>
      <c r="FH61" s="303"/>
      <c r="FI61" s="303"/>
      <c r="FJ61" s="303"/>
      <c r="FK61" s="303"/>
      <c r="FL61" s="303"/>
      <c r="FM61" s="303"/>
      <c r="FN61" s="303"/>
      <c r="FO61" s="303"/>
      <c r="FP61" s="303"/>
      <c r="FQ61" s="303"/>
      <c r="FR61" s="303"/>
      <c r="FS61" s="303"/>
      <c r="FT61" s="303"/>
      <c r="FU61" s="303"/>
      <c r="FV61" s="303"/>
      <c r="FW61" s="303"/>
      <c r="FX61" s="303"/>
      <c r="FY61" s="303"/>
      <c r="FZ61" s="303"/>
      <c r="GA61" s="303"/>
      <c r="GB61" s="303"/>
      <c r="GC61" s="303"/>
      <c r="GD61" s="303"/>
      <c r="GE61" s="303"/>
      <c r="GF61" s="303"/>
      <c r="GG61" s="303"/>
      <c r="GH61" s="303"/>
      <c r="GI61" s="303"/>
      <c r="GJ61" s="303"/>
      <c r="GK61" s="303"/>
      <c r="GL61" s="303"/>
      <c r="GM61" s="303"/>
      <c r="GN61" s="303"/>
      <c r="GO61" s="303"/>
      <c r="GP61" s="303"/>
      <c r="GQ61" s="303"/>
      <c r="GR61" s="303"/>
      <c r="GS61" s="303"/>
      <c r="GT61" s="303"/>
      <c r="GU61" s="303"/>
      <c r="GV61" s="303"/>
      <c r="GW61" s="303"/>
      <c r="GX61" s="303"/>
      <c r="GY61" s="303"/>
      <c r="GZ61" s="303"/>
      <c r="HA61" s="303"/>
      <c r="HB61" s="303"/>
      <c r="HC61" s="303"/>
      <c r="HD61" s="303"/>
      <c r="HE61" s="303"/>
      <c r="HF61" s="303"/>
      <c r="HG61" s="303"/>
      <c r="HH61" s="303"/>
      <c r="HI61" s="303"/>
      <c r="HJ61" s="303"/>
      <c r="HK61" s="303"/>
      <c r="HL61" s="303"/>
      <c r="HM61" s="303"/>
      <c r="HN61" s="303"/>
      <c r="HO61" s="303"/>
      <c r="HP61" s="303"/>
      <c r="HQ61" s="303"/>
      <c r="HR61" s="303"/>
      <c r="HS61" s="303"/>
      <c r="HT61" s="303"/>
      <c r="HU61" s="303"/>
      <c r="HV61" s="303"/>
      <c r="HW61" s="303"/>
      <c r="HX61" s="303"/>
      <c r="HY61" s="303"/>
    </row>
    <row r="62" spans="1:233" s="5" customFormat="1">
      <c r="A62" s="2105"/>
      <c r="B62" s="2102"/>
      <c r="C62" s="2103"/>
      <c r="D62" s="2103"/>
      <c r="E62" s="1779"/>
      <c r="F62" s="1779"/>
      <c r="G62" s="1779"/>
      <c r="H62" s="1779"/>
      <c r="I62" s="2104"/>
      <c r="J62" s="1779"/>
      <c r="K62" s="1779"/>
      <c r="L62" s="1779"/>
      <c r="M62" s="2097"/>
      <c r="N62" s="2098"/>
      <c r="O62" s="2098"/>
      <c r="P62" s="2099"/>
      <c r="Q62" s="1779"/>
      <c r="R62" s="367"/>
      <c r="S62" s="2097"/>
      <c r="T62" s="2098"/>
      <c r="U62" s="2098"/>
      <c r="V62" s="2099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2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  <c r="DX62" s="303"/>
      <c r="DY62" s="303"/>
      <c r="DZ62" s="303"/>
      <c r="EA62" s="303"/>
      <c r="EB62" s="303"/>
      <c r="EC62" s="303"/>
      <c r="ED62" s="303"/>
      <c r="EE62" s="303"/>
      <c r="EF62" s="303"/>
      <c r="EG62" s="303"/>
      <c r="EH62" s="303"/>
      <c r="EI62" s="303"/>
      <c r="EJ62" s="303"/>
      <c r="EK62" s="303"/>
      <c r="EL62" s="303"/>
      <c r="EM62" s="303"/>
      <c r="EN62" s="303"/>
      <c r="EO62" s="303"/>
      <c r="EP62" s="303"/>
      <c r="EQ62" s="303"/>
      <c r="ER62" s="303"/>
      <c r="ES62" s="303"/>
      <c r="ET62" s="303"/>
      <c r="EU62" s="303"/>
      <c r="EV62" s="303"/>
      <c r="EW62" s="303"/>
      <c r="EX62" s="303"/>
      <c r="EY62" s="303"/>
      <c r="EZ62" s="303"/>
      <c r="FA62" s="303"/>
      <c r="FB62" s="303"/>
      <c r="FC62" s="303"/>
      <c r="FD62" s="303"/>
      <c r="FE62" s="303"/>
      <c r="FF62" s="303"/>
      <c r="FG62" s="303"/>
      <c r="FH62" s="303"/>
      <c r="FI62" s="303"/>
      <c r="FJ62" s="303"/>
      <c r="FK62" s="303"/>
      <c r="FL62" s="303"/>
      <c r="FM62" s="303"/>
      <c r="FN62" s="303"/>
      <c r="FO62" s="303"/>
      <c r="FP62" s="303"/>
      <c r="FQ62" s="303"/>
      <c r="FR62" s="303"/>
      <c r="FS62" s="303"/>
      <c r="FT62" s="303"/>
      <c r="FU62" s="303"/>
      <c r="FV62" s="303"/>
      <c r="FW62" s="303"/>
      <c r="FX62" s="303"/>
      <c r="FY62" s="303"/>
      <c r="FZ62" s="303"/>
      <c r="GA62" s="303"/>
      <c r="GB62" s="303"/>
      <c r="GC62" s="303"/>
      <c r="GD62" s="303"/>
      <c r="GE62" s="303"/>
      <c r="GF62" s="303"/>
      <c r="GG62" s="303"/>
      <c r="GH62" s="303"/>
      <c r="GI62" s="303"/>
      <c r="GJ62" s="303"/>
      <c r="GK62" s="303"/>
      <c r="GL62" s="303"/>
      <c r="GM62" s="303"/>
      <c r="GN62" s="303"/>
      <c r="GO62" s="303"/>
      <c r="GP62" s="303"/>
      <c r="GQ62" s="303"/>
      <c r="GR62" s="303"/>
      <c r="GS62" s="303"/>
      <c r="GT62" s="303"/>
      <c r="GU62" s="303"/>
      <c r="GV62" s="303"/>
      <c r="GW62" s="303"/>
      <c r="GX62" s="303"/>
      <c r="GY62" s="303"/>
      <c r="GZ62" s="303"/>
      <c r="HA62" s="303"/>
      <c r="HB62" s="303"/>
      <c r="HC62" s="303"/>
      <c r="HD62" s="303"/>
      <c r="HE62" s="303"/>
      <c r="HF62" s="303"/>
      <c r="HG62" s="303"/>
      <c r="HH62" s="303"/>
      <c r="HI62" s="303"/>
      <c r="HJ62" s="303"/>
      <c r="HK62" s="303"/>
      <c r="HL62" s="303"/>
      <c r="HM62" s="303"/>
      <c r="HN62" s="303"/>
      <c r="HO62" s="303"/>
      <c r="HP62" s="303"/>
      <c r="HQ62" s="303"/>
      <c r="HR62" s="303"/>
      <c r="HS62" s="303"/>
      <c r="HT62" s="303"/>
      <c r="HU62" s="303"/>
      <c r="HV62" s="303"/>
      <c r="HW62" s="303"/>
      <c r="HX62" s="303"/>
      <c r="HY62" s="303"/>
    </row>
    <row r="63" spans="1:233" s="5" customFormat="1">
      <c r="A63" s="2105"/>
      <c r="B63" s="2102"/>
      <c r="C63" s="2103"/>
      <c r="D63" s="2103"/>
      <c r="E63" s="1779"/>
      <c r="F63" s="1779"/>
      <c r="G63" s="1779"/>
      <c r="H63" s="1779"/>
      <c r="I63" s="2104"/>
      <c r="J63" s="1779"/>
      <c r="K63" s="1779"/>
      <c r="L63" s="1779"/>
      <c r="M63" s="2097"/>
      <c r="N63" s="2098"/>
      <c r="O63" s="2098"/>
      <c r="P63" s="2099"/>
      <c r="Q63" s="1779"/>
      <c r="R63" s="367"/>
      <c r="S63" s="2097"/>
      <c r="T63" s="2098"/>
      <c r="U63" s="2098"/>
      <c r="V63" s="2099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2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3"/>
      <c r="DV63" s="303"/>
      <c r="DW63" s="303"/>
      <c r="DX63" s="303"/>
      <c r="DY63" s="303"/>
      <c r="DZ63" s="303"/>
      <c r="EA63" s="303"/>
      <c r="EB63" s="303"/>
      <c r="EC63" s="303"/>
      <c r="ED63" s="303"/>
      <c r="EE63" s="303"/>
      <c r="EF63" s="303"/>
      <c r="EG63" s="303"/>
      <c r="EH63" s="303"/>
      <c r="EI63" s="303"/>
      <c r="EJ63" s="303"/>
      <c r="EK63" s="303"/>
      <c r="EL63" s="303"/>
      <c r="EM63" s="303"/>
      <c r="EN63" s="303"/>
      <c r="EO63" s="303"/>
      <c r="EP63" s="303"/>
      <c r="EQ63" s="303"/>
      <c r="ER63" s="303"/>
      <c r="ES63" s="303"/>
      <c r="ET63" s="303"/>
      <c r="EU63" s="303"/>
      <c r="EV63" s="303"/>
      <c r="EW63" s="303"/>
      <c r="EX63" s="303"/>
      <c r="EY63" s="303"/>
      <c r="EZ63" s="303"/>
      <c r="FA63" s="303"/>
      <c r="FB63" s="303"/>
      <c r="FC63" s="303"/>
      <c r="FD63" s="303"/>
      <c r="FE63" s="303"/>
      <c r="FF63" s="303"/>
      <c r="FG63" s="303"/>
      <c r="FH63" s="303"/>
      <c r="FI63" s="303"/>
      <c r="FJ63" s="303"/>
      <c r="FK63" s="303"/>
      <c r="FL63" s="303"/>
      <c r="FM63" s="303"/>
      <c r="FN63" s="303"/>
      <c r="FO63" s="303"/>
      <c r="FP63" s="303"/>
      <c r="FQ63" s="303"/>
      <c r="FR63" s="303"/>
      <c r="FS63" s="303"/>
      <c r="FT63" s="303"/>
      <c r="FU63" s="303"/>
      <c r="FV63" s="303"/>
      <c r="FW63" s="303"/>
      <c r="FX63" s="303"/>
      <c r="FY63" s="303"/>
      <c r="FZ63" s="303"/>
      <c r="GA63" s="303"/>
      <c r="GB63" s="303"/>
      <c r="GC63" s="303"/>
      <c r="GD63" s="303"/>
      <c r="GE63" s="303"/>
      <c r="GF63" s="303"/>
      <c r="GG63" s="303"/>
      <c r="GH63" s="303"/>
      <c r="GI63" s="303"/>
      <c r="GJ63" s="303"/>
      <c r="GK63" s="303"/>
      <c r="GL63" s="303"/>
      <c r="GM63" s="303"/>
      <c r="GN63" s="303"/>
      <c r="GO63" s="303"/>
      <c r="GP63" s="303"/>
      <c r="GQ63" s="303"/>
      <c r="GR63" s="303"/>
      <c r="GS63" s="303"/>
      <c r="GT63" s="303"/>
      <c r="GU63" s="303"/>
      <c r="GV63" s="303"/>
      <c r="GW63" s="303"/>
      <c r="GX63" s="303"/>
      <c r="GY63" s="303"/>
      <c r="GZ63" s="303"/>
      <c r="HA63" s="303"/>
      <c r="HB63" s="303"/>
      <c r="HC63" s="303"/>
      <c r="HD63" s="303"/>
      <c r="HE63" s="303"/>
      <c r="HF63" s="303"/>
      <c r="HG63" s="303"/>
      <c r="HH63" s="303"/>
      <c r="HI63" s="303"/>
      <c r="HJ63" s="303"/>
      <c r="HK63" s="303"/>
      <c r="HL63" s="303"/>
      <c r="HM63" s="303"/>
      <c r="HN63" s="303"/>
      <c r="HO63" s="303"/>
      <c r="HP63" s="303"/>
      <c r="HQ63" s="303"/>
      <c r="HR63" s="303"/>
      <c r="HS63" s="303"/>
      <c r="HT63" s="303"/>
      <c r="HU63" s="303"/>
      <c r="HV63" s="303"/>
      <c r="HW63" s="303"/>
      <c r="HX63" s="303"/>
      <c r="HY63" s="303"/>
    </row>
    <row r="64" spans="1:233" s="5" customFormat="1">
      <c r="A64" s="2105"/>
      <c r="B64" s="2102"/>
      <c r="C64" s="2103"/>
      <c r="D64" s="2103"/>
      <c r="E64" s="1779"/>
      <c r="F64" s="1779"/>
      <c r="G64" s="1779"/>
      <c r="H64" s="1779"/>
      <c r="I64" s="2104"/>
      <c r="J64" s="1779"/>
      <c r="K64" s="1779"/>
      <c r="L64" s="1779"/>
      <c r="M64" s="2097"/>
      <c r="N64" s="2098"/>
      <c r="O64" s="2098"/>
      <c r="P64" s="2099"/>
      <c r="Q64" s="1779"/>
      <c r="R64" s="367"/>
      <c r="S64" s="2097"/>
      <c r="T64" s="2098"/>
      <c r="U64" s="2098"/>
      <c r="V64" s="2099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  <c r="CW64" s="303"/>
      <c r="CX64" s="303"/>
      <c r="CY64" s="303"/>
      <c r="CZ64" s="303"/>
      <c r="DA64" s="303"/>
      <c r="DB64" s="303"/>
      <c r="DC64" s="303"/>
      <c r="DD64" s="303"/>
      <c r="DE64" s="303"/>
      <c r="DF64" s="203"/>
      <c r="DG64" s="303"/>
      <c r="DH64" s="303"/>
      <c r="DI64" s="303"/>
      <c r="DJ64" s="303"/>
      <c r="DK64" s="303"/>
      <c r="DL64" s="303"/>
      <c r="DM64" s="303"/>
      <c r="DN64" s="303"/>
      <c r="DO64" s="303"/>
      <c r="DP64" s="303"/>
      <c r="DQ64" s="303"/>
      <c r="DR64" s="303"/>
      <c r="DS64" s="303"/>
      <c r="DT64" s="303"/>
      <c r="DU64" s="303"/>
      <c r="DV64" s="303"/>
      <c r="DW64" s="303"/>
      <c r="DX64" s="303"/>
      <c r="DY64" s="303"/>
      <c r="DZ64" s="303"/>
      <c r="EA64" s="303"/>
      <c r="EB64" s="303"/>
      <c r="EC64" s="303"/>
      <c r="ED64" s="303"/>
      <c r="EE64" s="303"/>
      <c r="EF64" s="303"/>
      <c r="EG64" s="303"/>
      <c r="EH64" s="303"/>
      <c r="EI64" s="303"/>
      <c r="EJ64" s="303"/>
      <c r="EK64" s="303"/>
      <c r="EL64" s="303"/>
      <c r="EM64" s="303"/>
      <c r="EN64" s="303"/>
      <c r="EO64" s="303"/>
      <c r="EP64" s="303"/>
      <c r="EQ64" s="303"/>
      <c r="ER64" s="303"/>
      <c r="ES64" s="303"/>
      <c r="ET64" s="303"/>
      <c r="EU64" s="303"/>
      <c r="EV64" s="303"/>
      <c r="EW64" s="303"/>
      <c r="EX64" s="303"/>
      <c r="EY64" s="303"/>
      <c r="EZ64" s="303"/>
      <c r="FA64" s="303"/>
      <c r="FB64" s="303"/>
      <c r="FC64" s="303"/>
      <c r="FD64" s="303"/>
      <c r="FE64" s="303"/>
      <c r="FF64" s="303"/>
      <c r="FG64" s="303"/>
      <c r="FH64" s="303"/>
      <c r="FI64" s="303"/>
      <c r="FJ64" s="303"/>
      <c r="FK64" s="303"/>
      <c r="FL64" s="303"/>
      <c r="FM64" s="303"/>
      <c r="FN64" s="303"/>
      <c r="FO64" s="303"/>
      <c r="FP64" s="303"/>
      <c r="FQ64" s="303"/>
      <c r="FR64" s="303"/>
      <c r="FS64" s="303"/>
      <c r="FT64" s="303"/>
      <c r="FU64" s="303"/>
      <c r="FV64" s="303"/>
      <c r="FW64" s="303"/>
      <c r="FX64" s="303"/>
      <c r="FY64" s="303"/>
      <c r="FZ64" s="303"/>
      <c r="GA64" s="303"/>
      <c r="GB64" s="303"/>
      <c r="GC64" s="303"/>
      <c r="GD64" s="303"/>
      <c r="GE64" s="303"/>
      <c r="GF64" s="303"/>
      <c r="GG64" s="303"/>
      <c r="GH64" s="303"/>
      <c r="GI64" s="303"/>
      <c r="GJ64" s="303"/>
      <c r="GK64" s="303"/>
      <c r="GL64" s="303"/>
      <c r="GM64" s="303"/>
      <c r="GN64" s="303"/>
      <c r="GO64" s="303"/>
      <c r="GP64" s="303"/>
      <c r="GQ64" s="303"/>
      <c r="GR64" s="303"/>
      <c r="GS64" s="303"/>
      <c r="GT64" s="303"/>
      <c r="GU64" s="303"/>
      <c r="GV64" s="303"/>
      <c r="GW64" s="303"/>
      <c r="GX64" s="303"/>
      <c r="GY64" s="303"/>
      <c r="GZ64" s="303"/>
      <c r="HA64" s="303"/>
      <c r="HB64" s="303"/>
      <c r="HC64" s="303"/>
      <c r="HD64" s="303"/>
      <c r="HE64" s="303"/>
      <c r="HF64" s="303"/>
      <c r="HG64" s="303"/>
      <c r="HH64" s="303"/>
      <c r="HI64" s="303"/>
      <c r="HJ64" s="303"/>
      <c r="HK64" s="303"/>
      <c r="HL64" s="303"/>
      <c r="HM64" s="303"/>
      <c r="HN64" s="303"/>
      <c r="HO64" s="303"/>
      <c r="HP64" s="303"/>
      <c r="HQ64" s="303"/>
      <c r="HR64" s="303"/>
      <c r="HS64" s="303"/>
      <c r="HT64" s="303"/>
      <c r="HU64" s="303"/>
      <c r="HV64" s="303"/>
      <c r="HW64" s="303"/>
      <c r="HX64" s="303"/>
      <c r="HY64" s="303"/>
    </row>
    <row r="65" spans="1:233" s="5" customFormat="1">
      <c r="A65" s="2105"/>
      <c r="B65" s="2102"/>
      <c r="C65" s="2103"/>
      <c r="D65" s="2103"/>
      <c r="E65" s="1779"/>
      <c r="F65" s="1779"/>
      <c r="G65" s="1779"/>
      <c r="H65" s="1779"/>
      <c r="I65" s="2104"/>
      <c r="J65" s="1779"/>
      <c r="K65" s="1779"/>
      <c r="L65" s="1779"/>
      <c r="M65" s="2097"/>
      <c r="N65" s="2098"/>
      <c r="O65" s="2098"/>
      <c r="P65" s="2099"/>
      <c r="Q65" s="1779"/>
      <c r="R65" s="367"/>
      <c r="S65" s="2097"/>
      <c r="T65" s="2098"/>
      <c r="U65" s="2098"/>
      <c r="V65" s="2099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3"/>
      <c r="DB65" s="303"/>
      <c r="DC65" s="303"/>
      <c r="DD65" s="303"/>
      <c r="DE65" s="303"/>
      <c r="DF65" s="203"/>
      <c r="DG65" s="303"/>
      <c r="DH65" s="303"/>
      <c r="DI65" s="303"/>
      <c r="DJ65" s="303"/>
      <c r="DK65" s="303"/>
      <c r="DL65" s="303"/>
      <c r="DM65" s="303"/>
      <c r="DN65" s="303"/>
      <c r="DO65" s="303"/>
      <c r="DP65" s="303"/>
      <c r="DQ65" s="303"/>
      <c r="DR65" s="303"/>
      <c r="DS65" s="303"/>
      <c r="DT65" s="303"/>
      <c r="DU65" s="303"/>
      <c r="DV65" s="303"/>
      <c r="DW65" s="303"/>
      <c r="DX65" s="303"/>
      <c r="DY65" s="303"/>
      <c r="DZ65" s="303"/>
      <c r="EA65" s="303"/>
      <c r="EB65" s="303"/>
      <c r="EC65" s="303"/>
      <c r="ED65" s="303"/>
      <c r="EE65" s="303"/>
      <c r="EF65" s="303"/>
      <c r="EG65" s="303"/>
      <c r="EH65" s="303"/>
      <c r="EI65" s="303"/>
      <c r="EJ65" s="303"/>
      <c r="EK65" s="303"/>
      <c r="EL65" s="303"/>
      <c r="EM65" s="303"/>
      <c r="EN65" s="303"/>
      <c r="EO65" s="303"/>
      <c r="EP65" s="303"/>
      <c r="EQ65" s="303"/>
      <c r="ER65" s="303"/>
      <c r="ES65" s="303"/>
      <c r="ET65" s="303"/>
      <c r="EU65" s="303"/>
      <c r="EV65" s="303"/>
      <c r="EW65" s="303"/>
      <c r="EX65" s="303"/>
      <c r="EY65" s="303"/>
      <c r="EZ65" s="303"/>
      <c r="FA65" s="303"/>
      <c r="FB65" s="303"/>
      <c r="FC65" s="303"/>
      <c r="FD65" s="303"/>
      <c r="FE65" s="303"/>
      <c r="FF65" s="303"/>
      <c r="FG65" s="303"/>
      <c r="FH65" s="303"/>
      <c r="FI65" s="303"/>
      <c r="FJ65" s="303"/>
      <c r="FK65" s="303"/>
      <c r="FL65" s="303"/>
      <c r="FM65" s="303"/>
      <c r="FN65" s="303"/>
      <c r="FO65" s="303"/>
      <c r="FP65" s="303"/>
      <c r="FQ65" s="303"/>
      <c r="FR65" s="303"/>
      <c r="FS65" s="303"/>
      <c r="FT65" s="303"/>
      <c r="FU65" s="303"/>
      <c r="FV65" s="303"/>
      <c r="FW65" s="303"/>
      <c r="FX65" s="303"/>
      <c r="FY65" s="303"/>
      <c r="FZ65" s="303"/>
      <c r="GA65" s="303"/>
      <c r="GB65" s="303"/>
      <c r="GC65" s="303"/>
      <c r="GD65" s="303"/>
      <c r="GE65" s="303"/>
      <c r="GF65" s="303"/>
      <c r="GG65" s="303"/>
      <c r="GH65" s="303"/>
      <c r="GI65" s="303"/>
      <c r="GJ65" s="303"/>
      <c r="GK65" s="303"/>
      <c r="GL65" s="303"/>
      <c r="GM65" s="303"/>
      <c r="GN65" s="303"/>
      <c r="GO65" s="303"/>
      <c r="GP65" s="303"/>
      <c r="GQ65" s="303"/>
      <c r="GR65" s="303"/>
      <c r="GS65" s="303"/>
      <c r="GT65" s="303"/>
      <c r="GU65" s="303"/>
      <c r="GV65" s="303"/>
      <c r="GW65" s="303"/>
      <c r="GX65" s="303"/>
      <c r="GY65" s="303"/>
      <c r="GZ65" s="303"/>
      <c r="HA65" s="303"/>
      <c r="HB65" s="303"/>
      <c r="HC65" s="303"/>
      <c r="HD65" s="303"/>
      <c r="HE65" s="303"/>
      <c r="HF65" s="303"/>
      <c r="HG65" s="303"/>
      <c r="HH65" s="303"/>
      <c r="HI65" s="303"/>
      <c r="HJ65" s="303"/>
      <c r="HK65" s="303"/>
      <c r="HL65" s="303"/>
      <c r="HM65" s="303"/>
      <c r="HN65" s="303"/>
      <c r="HO65" s="303"/>
      <c r="HP65" s="303"/>
      <c r="HQ65" s="303"/>
      <c r="HR65" s="303"/>
      <c r="HS65" s="303"/>
      <c r="HT65" s="303"/>
      <c r="HU65" s="303"/>
      <c r="HV65" s="303"/>
      <c r="HW65" s="303"/>
      <c r="HX65" s="303"/>
      <c r="HY65" s="303"/>
    </row>
    <row r="66" spans="1:233" s="5" customFormat="1">
      <c r="A66" s="2105"/>
      <c r="B66" s="2102"/>
      <c r="C66" s="2103"/>
      <c r="D66" s="2103"/>
      <c r="E66" s="1779"/>
      <c r="F66" s="1779"/>
      <c r="G66" s="1779"/>
      <c r="H66" s="1779"/>
      <c r="I66" s="2104"/>
      <c r="J66" s="1779"/>
      <c r="K66" s="1779"/>
      <c r="L66" s="1779"/>
      <c r="M66" s="2097"/>
      <c r="N66" s="2098"/>
      <c r="O66" s="2098"/>
      <c r="P66" s="2099"/>
      <c r="Q66" s="1779"/>
      <c r="R66" s="367"/>
      <c r="S66" s="2097"/>
      <c r="T66" s="2098"/>
      <c r="U66" s="2098"/>
      <c r="V66" s="2099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303"/>
      <c r="BV66" s="303"/>
      <c r="BW66" s="303"/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  <c r="CW66" s="303"/>
      <c r="CX66" s="303"/>
      <c r="CY66" s="303"/>
      <c r="CZ66" s="303"/>
      <c r="DA66" s="303"/>
      <c r="DB66" s="303"/>
      <c r="DC66" s="303"/>
      <c r="DD66" s="303"/>
      <c r="DE66" s="303"/>
      <c r="DF66" s="203"/>
      <c r="DG66" s="303"/>
      <c r="DH66" s="303"/>
      <c r="DI66" s="303"/>
      <c r="DJ66" s="303"/>
      <c r="DK66" s="303"/>
      <c r="DL66" s="303"/>
      <c r="DM66" s="303"/>
      <c r="DN66" s="303"/>
      <c r="DO66" s="303"/>
      <c r="DP66" s="303"/>
      <c r="DQ66" s="303"/>
      <c r="DR66" s="303"/>
      <c r="DS66" s="303"/>
      <c r="DT66" s="303"/>
      <c r="DU66" s="303"/>
      <c r="DV66" s="303"/>
      <c r="DW66" s="303"/>
      <c r="DX66" s="303"/>
      <c r="DY66" s="303"/>
      <c r="DZ66" s="303"/>
      <c r="EA66" s="303"/>
      <c r="EB66" s="303"/>
      <c r="EC66" s="303"/>
      <c r="ED66" s="303"/>
      <c r="EE66" s="303"/>
      <c r="EF66" s="303"/>
      <c r="EG66" s="303"/>
      <c r="EH66" s="303"/>
      <c r="EI66" s="303"/>
      <c r="EJ66" s="303"/>
      <c r="EK66" s="303"/>
      <c r="EL66" s="303"/>
      <c r="EM66" s="303"/>
      <c r="EN66" s="303"/>
      <c r="EO66" s="303"/>
      <c r="EP66" s="303"/>
      <c r="EQ66" s="303"/>
      <c r="ER66" s="303"/>
      <c r="ES66" s="303"/>
      <c r="ET66" s="303"/>
      <c r="EU66" s="303"/>
      <c r="EV66" s="303"/>
      <c r="EW66" s="303"/>
      <c r="EX66" s="303"/>
      <c r="EY66" s="303"/>
      <c r="EZ66" s="303"/>
      <c r="FA66" s="303"/>
      <c r="FB66" s="303"/>
      <c r="FC66" s="303"/>
      <c r="FD66" s="303"/>
      <c r="FE66" s="303"/>
      <c r="FF66" s="303"/>
      <c r="FG66" s="303"/>
      <c r="FH66" s="303"/>
      <c r="FI66" s="303"/>
      <c r="FJ66" s="303"/>
      <c r="FK66" s="303"/>
      <c r="FL66" s="303"/>
      <c r="FM66" s="303"/>
      <c r="FN66" s="303"/>
      <c r="FO66" s="303"/>
      <c r="FP66" s="303"/>
      <c r="FQ66" s="303"/>
      <c r="FR66" s="303"/>
      <c r="FS66" s="303"/>
      <c r="FT66" s="303"/>
      <c r="FU66" s="303"/>
      <c r="FV66" s="303"/>
      <c r="FW66" s="303"/>
      <c r="FX66" s="303"/>
      <c r="FY66" s="303"/>
      <c r="FZ66" s="303"/>
      <c r="GA66" s="303"/>
      <c r="GB66" s="303"/>
      <c r="GC66" s="303"/>
      <c r="GD66" s="303"/>
      <c r="GE66" s="303"/>
      <c r="GF66" s="303"/>
      <c r="GG66" s="303"/>
      <c r="GH66" s="303"/>
      <c r="GI66" s="303"/>
      <c r="GJ66" s="303"/>
      <c r="GK66" s="303"/>
      <c r="GL66" s="303"/>
      <c r="GM66" s="303"/>
      <c r="GN66" s="303"/>
      <c r="GO66" s="303"/>
      <c r="GP66" s="303"/>
      <c r="GQ66" s="303"/>
      <c r="GR66" s="303"/>
      <c r="GS66" s="303"/>
      <c r="GT66" s="303"/>
      <c r="GU66" s="303"/>
      <c r="GV66" s="303"/>
      <c r="GW66" s="303"/>
      <c r="GX66" s="303"/>
      <c r="GY66" s="303"/>
      <c r="GZ66" s="303"/>
      <c r="HA66" s="303"/>
      <c r="HB66" s="303"/>
      <c r="HC66" s="303"/>
      <c r="HD66" s="303"/>
      <c r="HE66" s="303"/>
      <c r="HF66" s="303"/>
      <c r="HG66" s="303"/>
      <c r="HH66" s="303"/>
      <c r="HI66" s="303"/>
      <c r="HJ66" s="303"/>
      <c r="HK66" s="303"/>
      <c r="HL66" s="303"/>
      <c r="HM66" s="303"/>
      <c r="HN66" s="303"/>
      <c r="HO66" s="303"/>
      <c r="HP66" s="303"/>
      <c r="HQ66" s="303"/>
      <c r="HR66" s="303"/>
      <c r="HS66" s="303"/>
      <c r="HT66" s="303"/>
      <c r="HU66" s="303"/>
      <c r="HV66" s="303"/>
      <c r="HW66" s="303"/>
      <c r="HX66" s="303"/>
      <c r="HY66" s="303"/>
    </row>
    <row r="67" spans="1:233" s="5" customFormat="1">
      <c r="A67" s="2105"/>
      <c r="B67" s="2102"/>
      <c r="C67" s="2103"/>
      <c r="D67" s="2103"/>
      <c r="E67" s="1779"/>
      <c r="F67" s="1779"/>
      <c r="G67" s="1779"/>
      <c r="H67" s="1779"/>
      <c r="I67" s="2104"/>
      <c r="J67" s="1779"/>
      <c r="K67" s="1779"/>
      <c r="L67" s="1779"/>
      <c r="M67" s="2097"/>
      <c r="N67" s="2098"/>
      <c r="O67" s="2098"/>
      <c r="P67" s="2099"/>
      <c r="Q67" s="1779"/>
      <c r="R67" s="367"/>
      <c r="S67" s="2097"/>
      <c r="T67" s="2098"/>
      <c r="U67" s="2098"/>
      <c r="V67" s="2099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  <c r="BS67" s="303"/>
      <c r="BT67" s="303"/>
      <c r="BU67" s="303"/>
      <c r="BV67" s="303"/>
      <c r="BW67" s="303"/>
      <c r="BX67" s="303"/>
      <c r="BY67" s="303"/>
      <c r="BZ67" s="303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303"/>
      <c r="CV67" s="303"/>
      <c r="CW67" s="303"/>
      <c r="CX67" s="303"/>
      <c r="CY67" s="303"/>
      <c r="CZ67" s="303"/>
      <c r="DA67" s="303"/>
      <c r="DB67" s="303"/>
      <c r="DC67" s="303"/>
      <c r="DD67" s="303"/>
      <c r="DE67" s="303"/>
      <c r="DF67" s="203"/>
      <c r="DG67" s="303"/>
      <c r="DH67" s="303"/>
      <c r="DI67" s="303"/>
      <c r="DJ67" s="303"/>
      <c r="DK67" s="303"/>
      <c r="DL67" s="303"/>
      <c r="DM67" s="303"/>
      <c r="DN67" s="303"/>
      <c r="DO67" s="303"/>
      <c r="DP67" s="303"/>
      <c r="DQ67" s="303"/>
      <c r="DR67" s="303"/>
      <c r="DS67" s="303"/>
      <c r="DT67" s="303"/>
      <c r="DU67" s="303"/>
      <c r="DV67" s="303"/>
      <c r="DW67" s="303"/>
      <c r="DX67" s="303"/>
      <c r="DY67" s="303"/>
      <c r="DZ67" s="303"/>
      <c r="EA67" s="303"/>
      <c r="EB67" s="303"/>
      <c r="EC67" s="303"/>
      <c r="ED67" s="303"/>
      <c r="EE67" s="303"/>
      <c r="EF67" s="303"/>
      <c r="EG67" s="303"/>
      <c r="EH67" s="303"/>
      <c r="EI67" s="303"/>
      <c r="EJ67" s="303"/>
      <c r="EK67" s="303"/>
      <c r="EL67" s="303"/>
      <c r="EM67" s="303"/>
      <c r="EN67" s="303"/>
      <c r="EO67" s="303"/>
      <c r="EP67" s="303"/>
      <c r="EQ67" s="303"/>
      <c r="ER67" s="303"/>
      <c r="ES67" s="303"/>
      <c r="ET67" s="303"/>
      <c r="EU67" s="303"/>
      <c r="EV67" s="303"/>
      <c r="EW67" s="303"/>
      <c r="EX67" s="303"/>
      <c r="EY67" s="303"/>
      <c r="EZ67" s="303"/>
      <c r="FA67" s="303"/>
      <c r="FB67" s="303"/>
      <c r="FC67" s="303"/>
      <c r="FD67" s="303"/>
      <c r="FE67" s="303"/>
      <c r="FF67" s="303"/>
      <c r="FG67" s="303"/>
      <c r="FH67" s="303"/>
      <c r="FI67" s="303"/>
      <c r="FJ67" s="303"/>
      <c r="FK67" s="303"/>
      <c r="FL67" s="303"/>
      <c r="FM67" s="303"/>
      <c r="FN67" s="303"/>
      <c r="FO67" s="303"/>
      <c r="FP67" s="303"/>
      <c r="FQ67" s="303"/>
      <c r="FR67" s="303"/>
      <c r="FS67" s="303"/>
      <c r="FT67" s="303"/>
      <c r="FU67" s="303"/>
      <c r="FV67" s="303"/>
      <c r="FW67" s="303"/>
      <c r="FX67" s="303"/>
      <c r="FY67" s="303"/>
      <c r="FZ67" s="303"/>
      <c r="GA67" s="303"/>
      <c r="GB67" s="303"/>
      <c r="GC67" s="303"/>
      <c r="GD67" s="303"/>
      <c r="GE67" s="303"/>
      <c r="GF67" s="303"/>
      <c r="GG67" s="303"/>
      <c r="GH67" s="303"/>
      <c r="GI67" s="303"/>
      <c r="GJ67" s="303"/>
      <c r="GK67" s="303"/>
      <c r="GL67" s="303"/>
      <c r="GM67" s="303"/>
      <c r="GN67" s="303"/>
      <c r="GO67" s="303"/>
      <c r="GP67" s="303"/>
      <c r="GQ67" s="303"/>
      <c r="GR67" s="303"/>
      <c r="GS67" s="303"/>
      <c r="GT67" s="303"/>
      <c r="GU67" s="303"/>
      <c r="GV67" s="303"/>
      <c r="GW67" s="303"/>
      <c r="GX67" s="303"/>
      <c r="GY67" s="303"/>
      <c r="GZ67" s="303"/>
      <c r="HA67" s="303"/>
      <c r="HB67" s="303"/>
      <c r="HC67" s="303"/>
      <c r="HD67" s="303"/>
      <c r="HE67" s="303"/>
      <c r="HF67" s="303"/>
      <c r="HG67" s="303"/>
      <c r="HH67" s="303"/>
      <c r="HI67" s="303"/>
      <c r="HJ67" s="303"/>
      <c r="HK67" s="303"/>
      <c r="HL67" s="303"/>
      <c r="HM67" s="303"/>
      <c r="HN67" s="303"/>
      <c r="HO67" s="303"/>
      <c r="HP67" s="303"/>
      <c r="HQ67" s="303"/>
      <c r="HR67" s="303"/>
      <c r="HS67" s="303"/>
      <c r="HT67" s="303"/>
      <c r="HU67" s="303"/>
      <c r="HV67" s="303"/>
      <c r="HW67" s="303"/>
      <c r="HX67" s="303"/>
      <c r="HY67" s="303"/>
    </row>
    <row r="68" spans="1:233" s="5" customFormat="1">
      <c r="A68" s="2105"/>
      <c r="B68" s="2102"/>
      <c r="C68" s="2103"/>
      <c r="D68" s="2103"/>
      <c r="E68" s="1779"/>
      <c r="F68" s="1779"/>
      <c r="G68" s="1779"/>
      <c r="H68" s="1779"/>
      <c r="I68" s="2104"/>
      <c r="J68" s="1779"/>
      <c r="K68" s="1779"/>
      <c r="L68" s="1779"/>
      <c r="M68" s="2097"/>
      <c r="N68" s="2098"/>
      <c r="O68" s="2098"/>
      <c r="P68" s="2099"/>
      <c r="Q68" s="1779"/>
      <c r="R68" s="367"/>
      <c r="S68" s="2097"/>
      <c r="T68" s="2098"/>
      <c r="U68" s="2098"/>
      <c r="V68" s="2099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  <c r="CW68" s="303"/>
      <c r="CX68" s="303"/>
      <c r="CY68" s="303"/>
      <c r="CZ68" s="303"/>
      <c r="DA68" s="303"/>
      <c r="DB68" s="303"/>
      <c r="DC68" s="303"/>
      <c r="DD68" s="303"/>
      <c r="DE68" s="303"/>
      <c r="DF68" s="203"/>
      <c r="DG68" s="303"/>
      <c r="DH68" s="303"/>
      <c r="DI68" s="303"/>
      <c r="DJ68" s="303"/>
      <c r="DK68" s="303"/>
      <c r="DL68" s="303"/>
      <c r="DM68" s="303"/>
      <c r="DN68" s="303"/>
      <c r="DO68" s="303"/>
      <c r="DP68" s="303"/>
      <c r="DQ68" s="303"/>
      <c r="DR68" s="303"/>
      <c r="DS68" s="303"/>
      <c r="DT68" s="303"/>
      <c r="DU68" s="303"/>
      <c r="DV68" s="303"/>
      <c r="DW68" s="303"/>
      <c r="DX68" s="303"/>
      <c r="DY68" s="303"/>
      <c r="DZ68" s="303"/>
      <c r="EA68" s="303"/>
      <c r="EB68" s="303"/>
      <c r="EC68" s="303"/>
      <c r="ED68" s="303"/>
      <c r="EE68" s="303"/>
      <c r="EF68" s="303"/>
      <c r="EG68" s="303"/>
      <c r="EH68" s="303"/>
      <c r="EI68" s="303"/>
      <c r="EJ68" s="303"/>
      <c r="EK68" s="303"/>
      <c r="EL68" s="303"/>
      <c r="EM68" s="303"/>
      <c r="EN68" s="303"/>
      <c r="EO68" s="303"/>
      <c r="EP68" s="303"/>
      <c r="EQ68" s="303"/>
      <c r="ER68" s="303"/>
      <c r="ES68" s="303"/>
      <c r="ET68" s="303"/>
      <c r="EU68" s="303"/>
      <c r="EV68" s="303"/>
      <c r="EW68" s="303"/>
      <c r="EX68" s="303"/>
      <c r="EY68" s="303"/>
      <c r="EZ68" s="303"/>
      <c r="FA68" s="303"/>
      <c r="FB68" s="303"/>
      <c r="FC68" s="303"/>
      <c r="FD68" s="303"/>
      <c r="FE68" s="303"/>
      <c r="FF68" s="303"/>
      <c r="FG68" s="303"/>
      <c r="FH68" s="303"/>
      <c r="FI68" s="303"/>
      <c r="FJ68" s="303"/>
      <c r="FK68" s="303"/>
      <c r="FL68" s="303"/>
      <c r="FM68" s="303"/>
      <c r="FN68" s="303"/>
      <c r="FO68" s="303"/>
      <c r="FP68" s="303"/>
      <c r="FQ68" s="303"/>
      <c r="FR68" s="303"/>
      <c r="FS68" s="303"/>
      <c r="FT68" s="303"/>
      <c r="FU68" s="303"/>
      <c r="FV68" s="303"/>
      <c r="FW68" s="303"/>
      <c r="FX68" s="303"/>
      <c r="FY68" s="303"/>
      <c r="FZ68" s="303"/>
      <c r="GA68" s="303"/>
      <c r="GB68" s="303"/>
      <c r="GC68" s="303"/>
      <c r="GD68" s="303"/>
      <c r="GE68" s="303"/>
      <c r="GF68" s="303"/>
      <c r="GG68" s="303"/>
      <c r="GH68" s="303"/>
      <c r="GI68" s="303"/>
      <c r="GJ68" s="303"/>
      <c r="GK68" s="303"/>
      <c r="GL68" s="303"/>
      <c r="GM68" s="303"/>
      <c r="GN68" s="303"/>
      <c r="GO68" s="303"/>
      <c r="GP68" s="303"/>
      <c r="GQ68" s="303"/>
      <c r="GR68" s="303"/>
      <c r="GS68" s="303"/>
      <c r="GT68" s="303"/>
      <c r="GU68" s="303"/>
      <c r="GV68" s="303"/>
      <c r="GW68" s="303"/>
      <c r="GX68" s="303"/>
      <c r="GY68" s="303"/>
      <c r="GZ68" s="303"/>
      <c r="HA68" s="303"/>
      <c r="HB68" s="303"/>
      <c r="HC68" s="303"/>
      <c r="HD68" s="303"/>
      <c r="HE68" s="303"/>
      <c r="HF68" s="303"/>
      <c r="HG68" s="303"/>
      <c r="HH68" s="303"/>
      <c r="HI68" s="303"/>
      <c r="HJ68" s="303"/>
      <c r="HK68" s="303"/>
      <c r="HL68" s="303"/>
      <c r="HM68" s="303"/>
      <c r="HN68" s="303"/>
      <c r="HO68" s="303"/>
      <c r="HP68" s="303"/>
      <c r="HQ68" s="303"/>
      <c r="HR68" s="303"/>
      <c r="HS68" s="303"/>
      <c r="HT68" s="303"/>
      <c r="HU68" s="303"/>
      <c r="HV68" s="303"/>
      <c r="HW68" s="303"/>
      <c r="HX68" s="303"/>
      <c r="HY68" s="303"/>
    </row>
    <row r="69" spans="1:233" s="5" customFormat="1">
      <c r="A69" s="2105"/>
      <c r="B69" s="2102"/>
      <c r="C69" s="2103"/>
      <c r="D69" s="2103"/>
      <c r="E69" s="1779"/>
      <c r="F69" s="1779"/>
      <c r="G69" s="1779"/>
      <c r="H69" s="1779"/>
      <c r="I69" s="2104"/>
      <c r="J69" s="1779"/>
      <c r="K69" s="1779"/>
      <c r="L69" s="1779"/>
      <c r="M69" s="2097"/>
      <c r="N69" s="2098"/>
      <c r="O69" s="2098"/>
      <c r="P69" s="2099"/>
      <c r="Q69" s="1779"/>
      <c r="R69" s="367"/>
      <c r="S69" s="2097"/>
      <c r="T69" s="2098"/>
      <c r="U69" s="2098"/>
      <c r="V69" s="2099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  <c r="CW69" s="303"/>
      <c r="CX69" s="303"/>
      <c r="CY69" s="303"/>
      <c r="CZ69" s="303"/>
      <c r="DA69" s="303"/>
      <c r="DB69" s="303"/>
      <c r="DC69" s="303"/>
      <c r="DD69" s="303"/>
      <c r="DE69" s="303"/>
      <c r="DF69" s="203"/>
      <c r="DG69" s="303"/>
      <c r="DH69" s="303"/>
      <c r="DI69" s="303"/>
      <c r="DJ69" s="303"/>
      <c r="DK69" s="303"/>
      <c r="DL69" s="303"/>
      <c r="DM69" s="303"/>
      <c r="DN69" s="303"/>
      <c r="DO69" s="303"/>
      <c r="DP69" s="303"/>
      <c r="DQ69" s="303"/>
      <c r="DR69" s="303"/>
      <c r="DS69" s="303"/>
      <c r="DT69" s="303"/>
      <c r="DU69" s="303"/>
      <c r="DV69" s="303"/>
      <c r="DW69" s="303"/>
      <c r="DX69" s="303"/>
      <c r="DY69" s="303"/>
      <c r="DZ69" s="303"/>
      <c r="EA69" s="303"/>
      <c r="EB69" s="303"/>
      <c r="EC69" s="303"/>
      <c r="ED69" s="303"/>
      <c r="EE69" s="303"/>
      <c r="EF69" s="303"/>
      <c r="EG69" s="303"/>
      <c r="EH69" s="303"/>
      <c r="EI69" s="303"/>
      <c r="EJ69" s="303"/>
      <c r="EK69" s="303"/>
      <c r="EL69" s="303"/>
      <c r="EM69" s="303"/>
      <c r="EN69" s="303"/>
      <c r="EO69" s="303"/>
      <c r="EP69" s="303"/>
      <c r="EQ69" s="303"/>
      <c r="ER69" s="303"/>
      <c r="ES69" s="303"/>
      <c r="ET69" s="303"/>
      <c r="EU69" s="303"/>
      <c r="EV69" s="303"/>
      <c r="EW69" s="303"/>
      <c r="EX69" s="303"/>
      <c r="EY69" s="303"/>
      <c r="EZ69" s="303"/>
      <c r="FA69" s="303"/>
      <c r="FB69" s="303"/>
      <c r="FC69" s="303"/>
      <c r="FD69" s="303"/>
      <c r="FE69" s="303"/>
      <c r="FF69" s="303"/>
      <c r="FG69" s="303"/>
      <c r="FH69" s="303"/>
      <c r="FI69" s="303"/>
      <c r="FJ69" s="303"/>
      <c r="FK69" s="303"/>
      <c r="FL69" s="303"/>
      <c r="FM69" s="303"/>
      <c r="FN69" s="303"/>
      <c r="FO69" s="303"/>
      <c r="FP69" s="303"/>
      <c r="FQ69" s="303"/>
      <c r="FR69" s="303"/>
      <c r="FS69" s="303"/>
      <c r="FT69" s="303"/>
      <c r="FU69" s="303"/>
      <c r="FV69" s="303"/>
      <c r="FW69" s="303"/>
      <c r="FX69" s="303"/>
      <c r="FY69" s="303"/>
      <c r="FZ69" s="303"/>
      <c r="GA69" s="303"/>
      <c r="GB69" s="303"/>
      <c r="GC69" s="303"/>
      <c r="GD69" s="303"/>
      <c r="GE69" s="303"/>
      <c r="GF69" s="303"/>
      <c r="GG69" s="303"/>
      <c r="GH69" s="303"/>
      <c r="GI69" s="303"/>
      <c r="GJ69" s="303"/>
      <c r="GK69" s="303"/>
      <c r="GL69" s="303"/>
      <c r="GM69" s="303"/>
      <c r="GN69" s="303"/>
      <c r="GO69" s="303"/>
      <c r="GP69" s="303"/>
      <c r="GQ69" s="303"/>
      <c r="GR69" s="303"/>
      <c r="GS69" s="303"/>
      <c r="GT69" s="303"/>
      <c r="GU69" s="303"/>
      <c r="GV69" s="303"/>
      <c r="GW69" s="303"/>
      <c r="GX69" s="303"/>
      <c r="GY69" s="303"/>
      <c r="GZ69" s="303"/>
      <c r="HA69" s="303"/>
      <c r="HB69" s="303"/>
      <c r="HC69" s="303"/>
      <c r="HD69" s="303"/>
      <c r="HE69" s="303"/>
      <c r="HF69" s="303"/>
      <c r="HG69" s="303"/>
      <c r="HH69" s="303"/>
      <c r="HI69" s="303"/>
      <c r="HJ69" s="303"/>
      <c r="HK69" s="303"/>
      <c r="HL69" s="303"/>
      <c r="HM69" s="303"/>
      <c r="HN69" s="303"/>
      <c r="HO69" s="303"/>
      <c r="HP69" s="303"/>
      <c r="HQ69" s="303"/>
      <c r="HR69" s="303"/>
      <c r="HS69" s="303"/>
      <c r="HT69" s="303"/>
      <c r="HU69" s="303"/>
      <c r="HV69" s="303"/>
      <c r="HW69" s="303"/>
      <c r="HX69" s="303"/>
      <c r="HY69" s="303"/>
    </row>
    <row r="70" spans="1:233" s="5" customFormat="1">
      <c r="A70" s="2105"/>
      <c r="B70" s="2102"/>
      <c r="C70" s="2103"/>
      <c r="D70" s="2103"/>
      <c r="E70" s="1779"/>
      <c r="F70" s="1779"/>
      <c r="G70" s="1779"/>
      <c r="H70" s="1779"/>
      <c r="I70" s="2104"/>
      <c r="J70" s="1779"/>
      <c r="K70" s="1779"/>
      <c r="L70" s="1779"/>
      <c r="M70" s="2097"/>
      <c r="N70" s="2098"/>
      <c r="O70" s="2098"/>
      <c r="P70" s="2099"/>
      <c r="Q70" s="1779"/>
      <c r="R70" s="367"/>
      <c r="S70" s="2097"/>
      <c r="T70" s="2098"/>
      <c r="U70" s="2098"/>
      <c r="V70" s="2099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  <c r="CW70" s="303"/>
      <c r="CX70" s="303"/>
      <c r="CY70" s="303"/>
      <c r="CZ70" s="303"/>
      <c r="DA70" s="303"/>
      <c r="DB70" s="303"/>
      <c r="DC70" s="303"/>
      <c r="DD70" s="303"/>
      <c r="DE70" s="303"/>
      <c r="DF70" s="203"/>
      <c r="DG70" s="303"/>
      <c r="DH70" s="303"/>
      <c r="DI70" s="303"/>
      <c r="DJ70" s="303"/>
      <c r="DK70" s="303"/>
      <c r="DL70" s="303"/>
      <c r="DM70" s="303"/>
      <c r="DN70" s="303"/>
      <c r="DO70" s="303"/>
      <c r="DP70" s="303"/>
      <c r="DQ70" s="303"/>
      <c r="DR70" s="303"/>
      <c r="DS70" s="303"/>
      <c r="DT70" s="303"/>
      <c r="DU70" s="303"/>
      <c r="DV70" s="303"/>
      <c r="DW70" s="303"/>
      <c r="DX70" s="303"/>
      <c r="DY70" s="303"/>
      <c r="DZ70" s="303"/>
      <c r="EA70" s="303"/>
      <c r="EB70" s="303"/>
      <c r="EC70" s="303"/>
      <c r="ED70" s="303"/>
      <c r="EE70" s="303"/>
      <c r="EF70" s="303"/>
      <c r="EG70" s="303"/>
      <c r="EH70" s="303"/>
      <c r="EI70" s="303"/>
      <c r="EJ70" s="303"/>
      <c r="EK70" s="303"/>
      <c r="EL70" s="303"/>
      <c r="EM70" s="303"/>
      <c r="EN70" s="303"/>
      <c r="EO70" s="303"/>
      <c r="EP70" s="303"/>
      <c r="EQ70" s="303"/>
      <c r="ER70" s="303"/>
      <c r="ES70" s="303"/>
      <c r="ET70" s="303"/>
      <c r="EU70" s="303"/>
      <c r="EV70" s="303"/>
      <c r="EW70" s="303"/>
      <c r="EX70" s="303"/>
      <c r="EY70" s="303"/>
      <c r="EZ70" s="303"/>
      <c r="FA70" s="303"/>
      <c r="FB70" s="303"/>
      <c r="FC70" s="303"/>
      <c r="FD70" s="303"/>
      <c r="FE70" s="303"/>
      <c r="FF70" s="303"/>
      <c r="FG70" s="303"/>
      <c r="FH70" s="303"/>
      <c r="FI70" s="303"/>
      <c r="FJ70" s="303"/>
      <c r="FK70" s="303"/>
      <c r="FL70" s="303"/>
      <c r="FM70" s="303"/>
      <c r="FN70" s="303"/>
      <c r="FO70" s="303"/>
      <c r="FP70" s="303"/>
      <c r="FQ70" s="303"/>
      <c r="FR70" s="303"/>
      <c r="FS70" s="303"/>
      <c r="FT70" s="303"/>
      <c r="FU70" s="303"/>
      <c r="FV70" s="303"/>
      <c r="FW70" s="303"/>
      <c r="FX70" s="303"/>
      <c r="FY70" s="303"/>
      <c r="FZ70" s="303"/>
      <c r="GA70" s="303"/>
      <c r="GB70" s="303"/>
      <c r="GC70" s="303"/>
      <c r="GD70" s="303"/>
      <c r="GE70" s="303"/>
      <c r="GF70" s="303"/>
      <c r="GG70" s="303"/>
      <c r="GH70" s="303"/>
      <c r="GI70" s="303"/>
      <c r="GJ70" s="303"/>
      <c r="GK70" s="303"/>
      <c r="GL70" s="303"/>
      <c r="GM70" s="303"/>
      <c r="GN70" s="303"/>
      <c r="GO70" s="303"/>
      <c r="GP70" s="303"/>
      <c r="GQ70" s="303"/>
      <c r="GR70" s="303"/>
      <c r="GS70" s="303"/>
      <c r="GT70" s="303"/>
      <c r="GU70" s="303"/>
      <c r="GV70" s="303"/>
      <c r="GW70" s="303"/>
      <c r="GX70" s="303"/>
      <c r="GY70" s="303"/>
      <c r="GZ70" s="303"/>
      <c r="HA70" s="303"/>
      <c r="HB70" s="303"/>
      <c r="HC70" s="303"/>
      <c r="HD70" s="303"/>
      <c r="HE70" s="303"/>
      <c r="HF70" s="303"/>
      <c r="HG70" s="303"/>
      <c r="HH70" s="303"/>
      <c r="HI70" s="303"/>
      <c r="HJ70" s="303"/>
      <c r="HK70" s="303"/>
      <c r="HL70" s="303"/>
      <c r="HM70" s="303"/>
      <c r="HN70" s="303"/>
      <c r="HO70" s="303"/>
      <c r="HP70" s="303"/>
      <c r="HQ70" s="303"/>
      <c r="HR70" s="303"/>
      <c r="HS70" s="303"/>
      <c r="HT70" s="303"/>
      <c r="HU70" s="303"/>
      <c r="HV70" s="303"/>
      <c r="HW70" s="303"/>
      <c r="HX70" s="303"/>
      <c r="HY70" s="303"/>
    </row>
    <row r="71" spans="1:233" s="5" customFormat="1">
      <c r="A71" s="2105"/>
      <c r="B71" s="2102"/>
      <c r="C71" s="2103"/>
      <c r="D71" s="2103"/>
      <c r="E71" s="1779"/>
      <c r="F71" s="1779"/>
      <c r="G71" s="1779"/>
      <c r="H71" s="1779"/>
      <c r="I71" s="2104"/>
      <c r="J71" s="1779"/>
      <c r="K71" s="1779"/>
      <c r="L71" s="1779"/>
      <c r="M71" s="2097"/>
      <c r="N71" s="2098"/>
      <c r="O71" s="2098"/>
      <c r="P71" s="2099"/>
      <c r="Q71" s="1779"/>
      <c r="R71" s="367"/>
      <c r="S71" s="2097"/>
      <c r="T71" s="2098"/>
      <c r="U71" s="2098"/>
      <c r="V71" s="2099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203"/>
      <c r="DG71" s="303"/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03"/>
      <c r="DU71" s="303"/>
      <c r="DV71" s="303"/>
      <c r="DW71" s="303"/>
      <c r="DX71" s="303"/>
      <c r="DY71" s="303"/>
      <c r="DZ71" s="303"/>
      <c r="EA71" s="303"/>
      <c r="EB71" s="303"/>
      <c r="EC71" s="303"/>
      <c r="ED71" s="303"/>
      <c r="EE71" s="303"/>
      <c r="EF71" s="303"/>
      <c r="EG71" s="303"/>
      <c r="EH71" s="303"/>
      <c r="EI71" s="303"/>
      <c r="EJ71" s="303"/>
      <c r="EK71" s="303"/>
      <c r="EL71" s="303"/>
      <c r="EM71" s="303"/>
      <c r="EN71" s="303"/>
      <c r="EO71" s="303"/>
      <c r="EP71" s="303"/>
      <c r="EQ71" s="303"/>
      <c r="ER71" s="303"/>
      <c r="ES71" s="303"/>
      <c r="ET71" s="303"/>
      <c r="EU71" s="303"/>
      <c r="EV71" s="303"/>
      <c r="EW71" s="303"/>
      <c r="EX71" s="303"/>
      <c r="EY71" s="303"/>
      <c r="EZ71" s="303"/>
      <c r="FA71" s="303"/>
      <c r="FB71" s="303"/>
      <c r="FC71" s="303"/>
      <c r="FD71" s="303"/>
      <c r="FE71" s="303"/>
      <c r="FF71" s="303"/>
      <c r="FG71" s="303"/>
      <c r="FH71" s="303"/>
      <c r="FI71" s="303"/>
      <c r="FJ71" s="303"/>
      <c r="FK71" s="303"/>
      <c r="FL71" s="303"/>
      <c r="FM71" s="303"/>
      <c r="FN71" s="303"/>
      <c r="FO71" s="303"/>
      <c r="FP71" s="303"/>
      <c r="FQ71" s="303"/>
      <c r="FR71" s="303"/>
      <c r="FS71" s="303"/>
      <c r="FT71" s="303"/>
      <c r="FU71" s="303"/>
      <c r="FV71" s="303"/>
      <c r="FW71" s="303"/>
      <c r="FX71" s="303"/>
      <c r="FY71" s="303"/>
      <c r="FZ71" s="303"/>
      <c r="GA71" s="303"/>
      <c r="GB71" s="303"/>
      <c r="GC71" s="303"/>
      <c r="GD71" s="303"/>
      <c r="GE71" s="303"/>
      <c r="GF71" s="303"/>
      <c r="GG71" s="303"/>
      <c r="GH71" s="303"/>
      <c r="GI71" s="303"/>
      <c r="GJ71" s="303"/>
      <c r="GK71" s="303"/>
      <c r="GL71" s="303"/>
      <c r="GM71" s="303"/>
      <c r="GN71" s="303"/>
      <c r="GO71" s="303"/>
      <c r="GP71" s="303"/>
      <c r="GQ71" s="303"/>
      <c r="GR71" s="303"/>
      <c r="GS71" s="303"/>
      <c r="GT71" s="303"/>
      <c r="GU71" s="303"/>
      <c r="GV71" s="303"/>
      <c r="GW71" s="303"/>
      <c r="GX71" s="303"/>
      <c r="GY71" s="303"/>
      <c r="GZ71" s="303"/>
      <c r="HA71" s="303"/>
      <c r="HB71" s="303"/>
      <c r="HC71" s="303"/>
      <c r="HD71" s="303"/>
      <c r="HE71" s="303"/>
      <c r="HF71" s="303"/>
      <c r="HG71" s="303"/>
      <c r="HH71" s="303"/>
      <c r="HI71" s="303"/>
      <c r="HJ71" s="303"/>
      <c r="HK71" s="303"/>
      <c r="HL71" s="303"/>
      <c r="HM71" s="303"/>
      <c r="HN71" s="303"/>
      <c r="HO71" s="303"/>
      <c r="HP71" s="303"/>
      <c r="HQ71" s="303"/>
      <c r="HR71" s="303"/>
      <c r="HS71" s="303"/>
      <c r="HT71" s="303"/>
      <c r="HU71" s="303"/>
      <c r="HV71" s="303"/>
      <c r="HW71" s="303"/>
      <c r="HX71" s="303"/>
      <c r="HY71" s="303"/>
    </row>
    <row r="72" spans="1:233" s="5" customFormat="1">
      <c r="A72" s="2105"/>
      <c r="B72" s="2102"/>
      <c r="C72" s="2103"/>
      <c r="D72" s="2103"/>
      <c r="E72" s="1779"/>
      <c r="F72" s="1779"/>
      <c r="G72" s="1779"/>
      <c r="H72" s="1779"/>
      <c r="I72" s="2104"/>
      <c r="J72" s="1779"/>
      <c r="K72" s="1779"/>
      <c r="L72" s="1779"/>
      <c r="M72" s="2097"/>
      <c r="N72" s="2098"/>
      <c r="O72" s="2098"/>
      <c r="P72" s="2099"/>
      <c r="Q72" s="1779"/>
      <c r="R72" s="367"/>
      <c r="S72" s="2097"/>
      <c r="T72" s="2098"/>
      <c r="U72" s="2098"/>
      <c r="V72" s="2099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  <c r="DC72" s="303"/>
      <c r="DD72" s="303"/>
      <c r="DE72" s="303"/>
      <c r="DF72" s="203"/>
      <c r="DG72" s="303"/>
      <c r="DH72" s="303"/>
      <c r="DI72" s="303"/>
      <c r="DJ72" s="303"/>
      <c r="DK72" s="303"/>
      <c r="DL72" s="303"/>
      <c r="DM72" s="303"/>
      <c r="DN72" s="303"/>
      <c r="DO72" s="303"/>
      <c r="DP72" s="303"/>
      <c r="DQ72" s="303"/>
      <c r="DR72" s="303"/>
      <c r="DS72" s="303"/>
      <c r="DT72" s="303"/>
      <c r="DU72" s="303"/>
      <c r="DV72" s="303"/>
      <c r="DW72" s="303"/>
      <c r="DX72" s="303"/>
      <c r="DY72" s="303"/>
      <c r="DZ72" s="303"/>
      <c r="EA72" s="303"/>
      <c r="EB72" s="303"/>
      <c r="EC72" s="303"/>
      <c r="ED72" s="303"/>
      <c r="EE72" s="303"/>
      <c r="EF72" s="303"/>
      <c r="EG72" s="303"/>
      <c r="EH72" s="303"/>
      <c r="EI72" s="303"/>
      <c r="EJ72" s="303"/>
      <c r="EK72" s="303"/>
      <c r="EL72" s="303"/>
      <c r="EM72" s="303"/>
      <c r="EN72" s="303"/>
      <c r="EO72" s="303"/>
      <c r="EP72" s="303"/>
      <c r="EQ72" s="303"/>
      <c r="ER72" s="303"/>
      <c r="ES72" s="303"/>
      <c r="ET72" s="303"/>
      <c r="EU72" s="303"/>
      <c r="EV72" s="303"/>
      <c r="EW72" s="303"/>
      <c r="EX72" s="303"/>
      <c r="EY72" s="303"/>
      <c r="EZ72" s="303"/>
      <c r="FA72" s="303"/>
      <c r="FB72" s="303"/>
      <c r="FC72" s="303"/>
      <c r="FD72" s="303"/>
      <c r="FE72" s="303"/>
      <c r="FF72" s="303"/>
      <c r="FG72" s="303"/>
      <c r="FH72" s="303"/>
      <c r="FI72" s="303"/>
      <c r="FJ72" s="303"/>
      <c r="FK72" s="303"/>
      <c r="FL72" s="303"/>
      <c r="FM72" s="303"/>
      <c r="FN72" s="303"/>
      <c r="FO72" s="303"/>
      <c r="FP72" s="303"/>
      <c r="FQ72" s="303"/>
      <c r="FR72" s="303"/>
      <c r="FS72" s="303"/>
      <c r="FT72" s="303"/>
      <c r="FU72" s="303"/>
      <c r="FV72" s="303"/>
      <c r="FW72" s="303"/>
      <c r="FX72" s="303"/>
      <c r="FY72" s="303"/>
      <c r="FZ72" s="303"/>
      <c r="GA72" s="303"/>
      <c r="GB72" s="303"/>
      <c r="GC72" s="303"/>
      <c r="GD72" s="303"/>
      <c r="GE72" s="303"/>
      <c r="GF72" s="303"/>
      <c r="GG72" s="303"/>
      <c r="GH72" s="303"/>
      <c r="GI72" s="303"/>
      <c r="GJ72" s="303"/>
      <c r="GK72" s="303"/>
      <c r="GL72" s="303"/>
      <c r="GM72" s="303"/>
      <c r="GN72" s="303"/>
      <c r="GO72" s="303"/>
      <c r="GP72" s="303"/>
      <c r="GQ72" s="303"/>
      <c r="GR72" s="303"/>
      <c r="GS72" s="303"/>
      <c r="GT72" s="303"/>
      <c r="GU72" s="303"/>
      <c r="GV72" s="303"/>
      <c r="GW72" s="303"/>
      <c r="GX72" s="303"/>
      <c r="GY72" s="303"/>
      <c r="GZ72" s="303"/>
      <c r="HA72" s="303"/>
      <c r="HB72" s="303"/>
      <c r="HC72" s="303"/>
      <c r="HD72" s="303"/>
      <c r="HE72" s="303"/>
      <c r="HF72" s="303"/>
      <c r="HG72" s="303"/>
      <c r="HH72" s="303"/>
      <c r="HI72" s="303"/>
      <c r="HJ72" s="303"/>
      <c r="HK72" s="303"/>
      <c r="HL72" s="303"/>
      <c r="HM72" s="303"/>
      <c r="HN72" s="303"/>
      <c r="HO72" s="303"/>
      <c r="HP72" s="303"/>
      <c r="HQ72" s="303"/>
      <c r="HR72" s="303"/>
      <c r="HS72" s="303"/>
      <c r="HT72" s="303"/>
      <c r="HU72" s="303"/>
      <c r="HV72" s="303"/>
      <c r="HW72" s="303"/>
      <c r="HX72" s="303"/>
      <c r="HY72" s="303"/>
    </row>
    <row r="73" spans="1:233" s="5" customFormat="1">
      <c r="A73" s="2105"/>
      <c r="B73" s="2102"/>
      <c r="C73" s="2103"/>
      <c r="D73" s="2103"/>
      <c r="E73" s="1779"/>
      <c r="F73" s="1779"/>
      <c r="G73" s="1779"/>
      <c r="H73" s="1779"/>
      <c r="I73" s="2104"/>
      <c r="J73" s="1779"/>
      <c r="K73" s="1779"/>
      <c r="L73" s="1779"/>
      <c r="M73" s="2097"/>
      <c r="N73" s="2098"/>
      <c r="O73" s="2098"/>
      <c r="P73" s="2099"/>
      <c r="Q73" s="1779"/>
      <c r="R73" s="367"/>
      <c r="S73" s="2097"/>
      <c r="T73" s="2098"/>
      <c r="U73" s="2098"/>
      <c r="V73" s="2099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  <c r="CW73" s="303"/>
      <c r="CX73" s="303"/>
      <c r="CY73" s="303"/>
      <c r="CZ73" s="303"/>
      <c r="DA73" s="303"/>
      <c r="DB73" s="303"/>
      <c r="DC73" s="303"/>
      <c r="DD73" s="303"/>
      <c r="DE73" s="303"/>
      <c r="DF73" s="203"/>
      <c r="DG73" s="303"/>
      <c r="DH73" s="303"/>
      <c r="DI73" s="303"/>
      <c r="DJ73" s="303"/>
      <c r="DK73" s="303"/>
      <c r="DL73" s="303"/>
      <c r="DM73" s="303"/>
      <c r="DN73" s="303"/>
      <c r="DO73" s="303"/>
      <c r="DP73" s="303"/>
      <c r="DQ73" s="303"/>
      <c r="DR73" s="303"/>
      <c r="DS73" s="303"/>
      <c r="DT73" s="303"/>
      <c r="DU73" s="303"/>
      <c r="DV73" s="303"/>
      <c r="DW73" s="303"/>
      <c r="DX73" s="303"/>
      <c r="DY73" s="303"/>
      <c r="DZ73" s="303"/>
      <c r="EA73" s="303"/>
      <c r="EB73" s="303"/>
      <c r="EC73" s="303"/>
      <c r="ED73" s="303"/>
      <c r="EE73" s="303"/>
      <c r="EF73" s="303"/>
      <c r="EG73" s="303"/>
      <c r="EH73" s="303"/>
      <c r="EI73" s="303"/>
      <c r="EJ73" s="303"/>
      <c r="EK73" s="303"/>
      <c r="EL73" s="303"/>
      <c r="EM73" s="303"/>
      <c r="EN73" s="303"/>
      <c r="EO73" s="303"/>
      <c r="EP73" s="303"/>
      <c r="EQ73" s="303"/>
      <c r="ER73" s="303"/>
      <c r="ES73" s="303"/>
      <c r="ET73" s="303"/>
      <c r="EU73" s="303"/>
      <c r="EV73" s="303"/>
      <c r="EW73" s="303"/>
      <c r="EX73" s="303"/>
      <c r="EY73" s="303"/>
      <c r="EZ73" s="303"/>
      <c r="FA73" s="303"/>
      <c r="FB73" s="303"/>
      <c r="FC73" s="303"/>
      <c r="FD73" s="303"/>
      <c r="FE73" s="303"/>
      <c r="FF73" s="303"/>
      <c r="FG73" s="303"/>
      <c r="FH73" s="303"/>
      <c r="FI73" s="303"/>
      <c r="FJ73" s="303"/>
      <c r="FK73" s="303"/>
      <c r="FL73" s="303"/>
      <c r="FM73" s="303"/>
      <c r="FN73" s="303"/>
      <c r="FO73" s="303"/>
      <c r="FP73" s="303"/>
      <c r="FQ73" s="303"/>
      <c r="FR73" s="303"/>
      <c r="FS73" s="303"/>
      <c r="FT73" s="303"/>
      <c r="FU73" s="303"/>
      <c r="FV73" s="303"/>
      <c r="FW73" s="303"/>
      <c r="FX73" s="303"/>
      <c r="FY73" s="303"/>
      <c r="FZ73" s="303"/>
      <c r="GA73" s="303"/>
      <c r="GB73" s="303"/>
      <c r="GC73" s="303"/>
      <c r="GD73" s="303"/>
      <c r="GE73" s="303"/>
      <c r="GF73" s="303"/>
      <c r="GG73" s="303"/>
      <c r="GH73" s="303"/>
      <c r="GI73" s="303"/>
      <c r="GJ73" s="303"/>
      <c r="GK73" s="303"/>
      <c r="GL73" s="303"/>
      <c r="GM73" s="303"/>
      <c r="GN73" s="303"/>
      <c r="GO73" s="303"/>
      <c r="GP73" s="303"/>
      <c r="GQ73" s="303"/>
      <c r="GR73" s="303"/>
      <c r="GS73" s="303"/>
      <c r="GT73" s="303"/>
      <c r="GU73" s="303"/>
      <c r="GV73" s="303"/>
      <c r="GW73" s="303"/>
      <c r="GX73" s="303"/>
      <c r="GY73" s="303"/>
      <c r="GZ73" s="303"/>
      <c r="HA73" s="303"/>
      <c r="HB73" s="303"/>
      <c r="HC73" s="303"/>
      <c r="HD73" s="303"/>
      <c r="HE73" s="303"/>
      <c r="HF73" s="303"/>
      <c r="HG73" s="303"/>
      <c r="HH73" s="303"/>
      <c r="HI73" s="303"/>
      <c r="HJ73" s="303"/>
      <c r="HK73" s="303"/>
      <c r="HL73" s="303"/>
      <c r="HM73" s="303"/>
      <c r="HN73" s="303"/>
      <c r="HO73" s="303"/>
      <c r="HP73" s="303"/>
      <c r="HQ73" s="303"/>
      <c r="HR73" s="303"/>
      <c r="HS73" s="303"/>
      <c r="HT73" s="303"/>
      <c r="HU73" s="303"/>
      <c r="HV73" s="303"/>
      <c r="HW73" s="303"/>
      <c r="HX73" s="303"/>
      <c r="HY73" s="303"/>
    </row>
    <row r="74" spans="1:233" s="5" customFormat="1">
      <c r="A74" s="2105"/>
      <c r="B74" s="2102"/>
      <c r="C74" s="2103"/>
      <c r="D74" s="2103"/>
      <c r="E74" s="1779"/>
      <c r="F74" s="1779"/>
      <c r="G74" s="1779"/>
      <c r="H74" s="1779"/>
      <c r="I74" s="2104"/>
      <c r="J74" s="1779"/>
      <c r="K74" s="1779"/>
      <c r="L74" s="1779"/>
      <c r="M74" s="2097"/>
      <c r="N74" s="2098"/>
      <c r="O74" s="2098"/>
      <c r="P74" s="2099"/>
      <c r="Q74" s="1779"/>
      <c r="R74" s="367"/>
      <c r="S74" s="2097"/>
      <c r="T74" s="2098"/>
      <c r="U74" s="2098"/>
      <c r="V74" s="2099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  <c r="CW74" s="303"/>
      <c r="CX74" s="303"/>
      <c r="CY74" s="303"/>
      <c r="CZ74" s="303"/>
      <c r="DA74" s="303"/>
      <c r="DB74" s="303"/>
      <c r="DC74" s="303"/>
      <c r="DD74" s="303"/>
      <c r="DE74" s="303"/>
      <c r="DF74" s="203"/>
      <c r="DG74" s="303"/>
      <c r="DH74" s="303"/>
      <c r="DI74" s="303"/>
      <c r="DJ74" s="303"/>
      <c r="DK74" s="303"/>
      <c r="DL74" s="303"/>
      <c r="DM74" s="303"/>
      <c r="DN74" s="303"/>
      <c r="DO74" s="303"/>
      <c r="DP74" s="303"/>
      <c r="DQ74" s="303"/>
      <c r="DR74" s="303"/>
      <c r="DS74" s="303"/>
      <c r="DT74" s="303"/>
      <c r="DU74" s="303"/>
      <c r="DV74" s="303"/>
      <c r="DW74" s="303"/>
      <c r="DX74" s="303"/>
      <c r="DY74" s="303"/>
      <c r="DZ74" s="303"/>
      <c r="EA74" s="303"/>
      <c r="EB74" s="303"/>
      <c r="EC74" s="303"/>
      <c r="ED74" s="303"/>
      <c r="EE74" s="303"/>
      <c r="EF74" s="303"/>
      <c r="EG74" s="303"/>
      <c r="EH74" s="303"/>
      <c r="EI74" s="303"/>
      <c r="EJ74" s="303"/>
      <c r="EK74" s="303"/>
      <c r="EL74" s="303"/>
      <c r="EM74" s="303"/>
      <c r="EN74" s="303"/>
      <c r="EO74" s="303"/>
      <c r="EP74" s="303"/>
      <c r="EQ74" s="303"/>
      <c r="ER74" s="303"/>
      <c r="ES74" s="303"/>
      <c r="ET74" s="303"/>
      <c r="EU74" s="303"/>
      <c r="EV74" s="303"/>
      <c r="EW74" s="303"/>
      <c r="EX74" s="303"/>
      <c r="EY74" s="303"/>
      <c r="EZ74" s="303"/>
      <c r="FA74" s="303"/>
      <c r="FB74" s="303"/>
      <c r="FC74" s="303"/>
      <c r="FD74" s="303"/>
      <c r="FE74" s="303"/>
      <c r="FF74" s="303"/>
      <c r="FG74" s="303"/>
      <c r="FH74" s="303"/>
      <c r="FI74" s="303"/>
      <c r="FJ74" s="303"/>
      <c r="FK74" s="303"/>
      <c r="FL74" s="303"/>
      <c r="FM74" s="303"/>
      <c r="FN74" s="303"/>
      <c r="FO74" s="303"/>
      <c r="FP74" s="303"/>
      <c r="FQ74" s="303"/>
      <c r="FR74" s="303"/>
      <c r="FS74" s="303"/>
      <c r="FT74" s="303"/>
      <c r="FU74" s="303"/>
      <c r="FV74" s="303"/>
      <c r="FW74" s="303"/>
      <c r="FX74" s="303"/>
      <c r="FY74" s="303"/>
      <c r="FZ74" s="303"/>
      <c r="GA74" s="303"/>
      <c r="GB74" s="303"/>
      <c r="GC74" s="303"/>
      <c r="GD74" s="303"/>
      <c r="GE74" s="303"/>
      <c r="GF74" s="303"/>
      <c r="GG74" s="303"/>
      <c r="GH74" s="303"/>
      <c r="GI74" s="303"/>
      <c r="GJ74" s="303"/>
      <c r="GK74" s="303"/>
      <c r="GL74" s="303"/>
      <c r="GM74" s="303"/>
      <c r="GN74" s="303"/>
      <c r="GO74" s="303"/>
      <c r="GP74" s="303"/>
      <c r="GQ74" s="303"/>
      <c r="GR74" s="303"/>
      <c r="GS74" s="303"/>
      <c r="GT74" s="303"/>
      <c r="GU74" s="303"/>
      <c r="GV74" s="303"/>
      <c r="GW74" s="303"/>
      <c r="GX74" s="303"/>
      <c r="GY74" s="303"/>
      <c r="GZ74" s="303"/>
      <c r="HA74" s="303"/>
      <c r="HB74" s="303"/>
      <c r="HC74" s="303"/>
      <c r="HD74" s="303"/>
      <c r="HE74" s="303"/>
      <c r="HF74" s="303"/>
      <c r="HG74" s="303"/>
      <c r="HH74" s="303"/>
      <c r="HI74" s="303"/>
      <c r="HJ74" s="303"/>
      <c r="HK74" s="303"/>
      <c r="HL74" s="303"/>
      <c r="HM74" s="303"/>
      <c r="HN74" s="303"/>
      <c r="HO74" s="303"/>
      <c r="HP74" s="303"/>
      <c r="HQ74" s="303"/>
      <c r="HR74" s="303"/>
      <c r="HS74" s="303"/>
      <c r="HT74" s="303"/>
      <c r="HU74" s="303"/>
      <c r="HV74" s="303"/>
      <c r="HW74" s="303"/>
      <c r="HX74" s="303"/>
      <c r="HY74" s="303"/>
    </row>
    <row r="75" spans="1:233" s="5" customFormat="1">
      <c r="A75" s="2105"/>
      <c r="B75" s="2102"/>
      <c r="C75" s="2103"/>
      <c r="D75" s="2103"/>
      <c r="E75" s="1779"/>
      <c r="F75" s="1779"/>
      <c r="G75" s="1779"/>
      <c r="H75" s="1779"/>
      <c r="I75" s="2104"/>
      <c r="J75" s="1779"/>
      <c r="K75" s="1779"/>
      <c r="L75" s="1779"/>
      <c r="M75" s="2097"/>
      <c r="N75" s="2098"/>
      <c r="O75" s="2098"/>
      <c r="P75" s="2099"/>
      <c r="Q75" s="1779"/>
      <c r="R75" s="367"/>
      <c r="S75" s="2097"/>
      <c r="T75" s="2098"/>
      <c r="U75" s="2098"/>
      <c r="V75" s="2099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  <c r="CW75" s="303"/>
      <c r="CX75" s="303"/>
      <c r="CY75" s="303"/>
      <c r="CZ75" s="303"/>
      <c r="DA75" s="303"/>
      <c r="DB75" s="303"/>
      <c r="DC75" s="303"/>
      <c r="DD75" s="303"/>
      <c r="DE75" s="303"/>
      <c r="DF75" s="203"/>
      <c r="DG75" s="303"/>
      <c r="DH75" s="303"/>
      <c r="DI75" s="303"/>
      <c r="DJ75" s="303"/>
      <c r="DK75" s="303"/>
      <c r="DL75" s="303"/>
      <c r="DM75" s="303"/>
      <c r="DN75" s="303"/>
      <c r="DO75" s="303"/>
      <c r="DP75" s="303"/>
      <c r="DQ75" s="303"/>
      <c r="DR75" s="303"/>
      <c r="DS75" s="303"/>
      <c r="DT75" s="303"/>
      <c r="DU75" s="303"/>
      <c r="DV75" s="303"/>
      <c r="DW75" s="303"/>
      <c r="DX75" s="303"/>
      <c r="DY75" s="303"/>
      <c r="DZ75" s="303"/>
      <c r="EA75" s="303"/>
      <c r="EB75" s="303"/>
      <c r="EC75" s="303"/>
      <c r="ED75" s="303"/>
      <c r="EE75" s="303"/>
      <c r="EF75" s="303"/>
      <c r="EG75" s="303"/>
      <c r="EH75" s="303"/>
      <c r="EI75" s="303"/>
      <c r="EJ75" s="303"/>
      <c r="EK75" s="303"/>
      <c r="EL75" s="303"/>
      <c r="EM75" s="303"/>
      <c r="EN75" s="303"/>
      <c r="EO75" s="303"/>
      <c r="EP75" s="303"/>
      <c r="EQ75" s="303"/>
      <c r="ER75" s="303"/>
      <c r="ES75" s="303"/>
      <c r="ET75" s="303"/>
      <c r="EU75" s="303"/>
      <c r="EV75" s="303"/>
      <c r="EW75" s="303"/>
      <c r="EX75" s="303"/>
      <c r="EY75" s="303"/>
      <c r="EZ75" s="303"/>
      <c r="FA75" s="303"/>
      <c r="FB75" s="303"/>
      <c r="FC75" s="303"/>
      <c r="FD75" s="303"/>
      <c r="FE75" s="303"/>
      <c r="FF75" s="303"/>
      <c r="FG75" s="303"/>
      <c r="FH75" s="303"/>
      <c r="FI75" s="303"/>
      <c r="FJ75" s="303"/>
      <c r="FK75" s="303"/>
      <c r="FL75" s="303"/>
      <c r="FM75" s="303"/>
      <c r="FN75" s="303"/>
      <c r="FO75" s="303"/>
      <c r="FP75" s="303"/>
      <c r="FQ75" s="303"/>
      <c r="FR75" s="303"/>
      <c r="FS75" s="303"/>
      <c r="FT75" s="303"/>
      <c r="FU75" s="303"/>
      <c r="FV75" s="303"/>
      <c r="FW75" s="303"/>
      <c r="FX75" s="303"/>
      <c r="FY75" s="303"/>
      <c r="FZ75" s="303"/>
      <c r="GA75" s="303"/>
      <c r="GB75" s="303"/>
      <c r="GC75" s="303"/>
      <c r="GD75" s="303"/>
      <c r="GE75" s="303"/>
      <c r="GF75" s="303"/>
      <c r="GG75" s="303"/>
      <c r="GH75" s="303"/>
      <c r="GI75" s="303"/>
      <c r="GJ75" s="303"/>
      <c r="GK75" s="303"/>
      <c r="GL75" s="303"/>
      <c r="GM75" s="303"/>
      <c r="GN75" s="303"/>
      <c r="GO75" s="303"/>
      <c r="GP75" s="303"/>
      <c r="GQ75" s="303"/>
      <c r="GR75" s="303"/>
      <c r="GS75" s="303"/>
      <c r="GT75" s="303"/>
      <c r="GU75" s="303"/>
      <c r="GV75" s="303"/>
      <c r="GW75" s="303"/>
      <c r="GX75" s="303"/>
      <c r="GY75" s="303"/>
      <c r="GZ75" s="303"/>
      <c r="HA75" s="303"/>
      <c r="HB75" s="303"/>
      <c r="HC75" s="303"/>
      <c r="HD75" s="303"/>
      <c r="HE75" s="303"/>
      <c r="HF75" s="303"/>
      <c r="HG75" s="303"/>
      <c r="HH75" s="303"/>
      <c r="HI75" s="303"/>
      <c r="HJ75" s="303"/>
      <c r="HK75" s="303"/>
      <c r="HL75" s="303"/>
      <c r="HM75" s="303"/>
      <c r="HN75" s="303"/>
      <c r="HO75" s="303"/>
      <c r="HP75" s="303"/>
      <c r="HQ75" s="303"/>
      <c r="HR75" s="303"/>
      <c r="HS75" s="303"/>
      <c r="HT75" s="303"/>
      <c r="HU75" s="303"/>
      <c r="HV75" s="303"/>
      <c r="HW75" s="303"/>
      <c r="HX75" s="303"/>
      <c r="HY75" s="303"/>
    </row>
    <row r="76" spans="1:233" s="5" customFormat="1">
      <c r="A76" s="2101"/>
      <c r="B76" s="2102"/>
      <c r="C76" s="2103"/>
      <c r="D76" s="2103"/>
      <c r="E76" s="1779"/>
      <c r="F76" s="1779"/>
      <c r="G76" s="1779"/>
      <c r="H76" s="1779"/>
      <c r="I76" s="2104"/>
      <c r="J76" s="1779"/>
      <c r="K76" s="1779"/>
      <c r="L76" s="1779"/>
      <c r="M76" s="2220"/>
      <c r="N76" s="2098"/>
      <c r="O76" s="2221"/>
      <c r="P76" s="2222"/>
      <c r="Q76" s="1779"/>
      <c r="R76" s="367"/>
      <c r="S76" s="2097"/>
      <c r="T76" s="2098"/>
      <c r="U76" s="2098"/>
      <c r="V76" s="2099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  <c r="CW76" s="303"/>
      <c r="CX76" s="303"/>
      <c r="CY76" s="303"/>
      <c r="CZ76" s="303"/>
      <c r="DA76" s="303"/>
      <c r="DB76" s="303"/>
      <c r="DC76" s="303"/>
      <c r="DD76" s="303"/>
      <c r="DE76" s="303"/>
      <c r="DF76" s="203"/>
      <c r="DG76" s="303"/>
      <c r="DH76" s="303"/>
      <c r="DI76" s="303"/>
      <c r="DJ76" s="303"/>
      <c r="DK76" s="303"/>
      <c r="DL76" s="303"/>
      <c r="DM76" s="303"/>
      <c r="DN76" s="303"/>
      <c r="DO76" s="303"/>
      <c r="DP76" s="303"/>
      <c r="DQ76" s="303"/>
      <c r="DR76" s="303"/>
      <c r="DS76" s="303"/>
      <c r="DT76" s="303"/>
      <c r="DU76" s="303"/>
      <c r="DV76" s="303"/>
      <c r="DW76" s="303"/>
      <c r="DX76" s="303"/>
      <c r="DY76" s="303"/>
      <c r="DZ76" s="303"/>
      <c r="EA76" s="303"/>
      <c r="EB76" s="303"/>
      <c r="EC76" s="303"/>
      <c r="ED76" s="303"/>
      <c r="EE76" s="303"/>
      <c r="EF76" s="303"/>
      <c r="EG76" s="303"/>
      <c r="EH76" s="303"/>
      <c r="EI76" s="303"/>
      <c r="EJ76" s="303"/>
      <c r="EK76" s="303"/>
      <c r="EL76" s="303"/>
      <c r="EM76" s="303"/>
      <c r="EN76" s="303"/>
      <c r="EO76" s="303"/>
      <c r="EP76" s="303"/>
      <c r="EQ76" s="303"/>
      <c r="ER76" s="303"/>
      <c r="ES76" s="303"/>
      <c r="ET76" s="303"/>
      <c r="EU76" s="303"/>
      <c r="EV76" s="303"/>
      <c r="EW76" s="303"/>
      <c r="EX76" s="303"/>
      <c r="EY76" s="303"/>
      <c r="EZ76" s="303"/>
      <c r="FA76" s="303"/>
      <c r="FB76" s="303"/>
      <c r="FC76" s="303"/>
      <c r="FD76" s="303"/>
      <c r="FE76" s="303"/>
      <c r="FF76" s="303"/>
      <c r="FG76" s="303"/>
      <c r="FH76" s="303"/>
      <c r="FI76" s="303"/>
      <c r="FJ76" s="303"/>
      <c r="FK76" s="303"/>
      <c r="FL76" s="303"/>
      <c r="FM76" s="303"/>
      <c r="FN76" s="303"/>
      <c r="FO76" s="303"/>
      <c r="FP76" s="303"/>
      <c r="FQ76" s="303"/>
      <c r="FR76" s="303"/>
      <c r="FS76" s="303"/>
      <c r="FT76" s="303"/>
      <c r="FU76" s="303"/>
      <c r="FV76" s="303"/>
      <c r="FW76" s="303"/>
      <c r="FX76" s="303"/>
      <c r="FY76" s="303"/>
      <c r="FZ76" s="303"/>
      <c r="GA76" s="303"/>
      <c r="GB76" s="303"/>
      <c r="GC76" s="303"/>
      <c r="GD76" s="303"/>
      <c r="GE76" s="303"/>
      <c r="GF76" s="303"/>
      <c r="GG76" s="303"/>
      <c r="GH76" s="303"/>
      <c r="GI76" s="303"/>
      <c r="GJ76" s="303"/>
      <c r="GK76" s="303"/>
      <c r="GL76" s="303"/>
      <c r="GM76" s="303"/>
      <c r="GN76" s="303"/>
      <c r="GO76" s="303"/>
      <c r="GP76" s="303"/>
      <c r="GQ76" s="303"/>
      <c r="GR76" s="303"/>
      <c r="GS76" s="303"/>
      <c r="GT76" s="303"/>
      <c r="GU76" s="303"/>
      <c r="GV76" s="303"/>
      <c r="GW76" s="303"/>
      <c r="GX76" s="303"/>
      <c r="GY76" s="303"/>
      <c r="GZ76" s="303"/>
      <c r="HA76" s="303"/>
      <c r="HB76" s="303"/>
      <c r="HC76" s="303"/>
      <c r="HD76" s="303"/>
      <c r="HE76" s="303"/>
      <c r="HF76" s="303"/>
      <c r="HG76" s="303"/>
      <c r="HH76" s="303"/>
      <c r="HI76" s="303"/>
      <c r="HJ76" s="303"/>
      <c r="HK76" s="303"/>
      <c r="HL76" s="303"/>
      <c r="HM76" s="303"/>
      <c r="HN76" s="303"/>
      <c r="HO76" s="303"/>
      <c r="HP76" s="303"/>
      <c r="HQ76" s="303"/>
      <c r="HR76" s="303"/>
      <c r="HS76" s="303"/>
      <c r="HT76" s="303"/>
      <c r="HU76" s="303"/>
      <c r="HV76" s="303"/>
      <c r="HW76" s="303"/>
      <c r="HX76" s="303"/>
      <c r="HY76" s="303"/>
    </row>
    <row r="77" spans="1:233" s="5" customFormat="1">
      <c r="A77" s="2223"/>
      <c r="B77" s="2224"/>
      <c r="C77" s="2224"/>
      <c r="D77" s="2224"/>
      <c r="E77" s="2224"/>
      <c r="F77" s="2224"/>
      <c r="G77" s="2224"/>
      <c r="H77" s="2224"/>
      <c r="I77" s="2224"/>
      <c r="J77" s="2224"/>
      <c r="K77" s="1780"/>
      <c r="L77" s="1779"/>
      <c r="M77" s="1779"/>
      <c r="N77" s="1779"/>
      <c r="O77" s="1779"/>
      <c r="P77" s="2104"/>
      <c r="Q77" s="1779"/>
      <c r="R77" s="367"/>
      <c r="S77" s="2097"/>
      <c r="T77" s="2098"/>
      <c r="U77" s="2098"/>
      <c r="V77" s="2099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303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  <c r="CW77" s="303"/>
      <c r="CX77" s="303"/>
      <c r="CY77" s="303"/>
      <c r="CZ77" s="303"/>
      <c r="DA77" s="303"/>
      <c r="DB77" s="303"/>
      <c r="DC77" s="303"/>
      <c r="DD77" s="303"/>
      <c r="DE77" s="303"/>
      <c r="DF77" s="203"/>
      <c r="DG77" s="303"/>
      <c r="DH77" s="303"/>
      <c r="DI77" s="303"/>
      <c r="DJ77" s="303"/>
      <c r="DK77" s="303"/>
      <c r="DL77" s="303"/>
      <c r="DM77" s="303"/>
      <c r="DN77" s="303"/>
      <c r="DO77" s="303"/>
      <c r="DP77" s="303"/>
      <c r="DQ77" s="303"/>
      <c r="DR77" s="303"/>
      <c r="DS77" s="303"/>
      <c r="DT77" s="303"/>
      <c r="DU77" s="303"/>
      <c r="DV77" s="303"/>
      <c r="DW77" s="303"/>
      <c r="DX77" s="303"/>
      <c r="DY77" s="303"/>
      <c r="DZ77" s="303"/>
      <c r="EA77" s="303"/>
      <c r="EB77" s="303"/>
      <c r="EC77" s="303"/>
      <c r="ED77" s="303"/>
      <c r="EE77" s="303"/>
      <c r="EF77" s="303"/>
      <c r="EG77" s="303"/>
      <c r="EH77" s="303"/>
      <c r="EI77" s="303"/>
      <c r="EJ77" s="303"/>
      <c r="EK77" s="303"/>
      <c r="EL77" s="303"/>
      <c r="EM77" s="303"/>
      <c r="EN77" s="303"/>
      <c r="EO77" s="303"/>
      <c r="EP77" s="303"/>
      <c r="EQ77" s="303"/>
      <c r="ER77" s="303"/>
      <c r="ES77" s="303"/>
      <c r="ET77" s="303"/>
      <c r="EU77" s="303"/>
      <c r="EV77" s="303"/>
      <c r="EW77" s="303"/>
      <c r="EX77" s="303"/>
      <c r="EY77" s="303"/>
      <c r="EZ77" s="303"/>
      <c r="FA77" s="303"/>
      <c r="FB77" s="303"/>
      <c r="FC77" s="303"/>
      <c r="FD77" s="303"/>
      <c r="FE77" s="303"/>
      <c r="FF77" s="303"/>
      <c r="FG77" s="303"/>
      <c r="FH77" s="303"/>
      <c r="FI77" s="303"/>
      <c r="FJ77" s="303"/>
      <c r="FK77" s="303"/>
      <c r="FL77" s="303"/>
      <c r="FM77" s="303"/>
      <c r="FN77" s="303"/>
      <c r="FO77" s="303"/>
      <c r="FP77" s="303"/>
      <c r="FQ77" s="303"/>
      <c r="FR77" s="303"/>
      <c r="FS77" s="303"/>
      <c r="FT77" s="303"/>
      <c r="FU77" s="303"/>
      <c r="FV77" s="303"/>
      <c r="FW77" s="303"/>
      <c r="FX77" s="303"/>
      <c r="FY77" s="303"/>
      <c r="FZ77" s="303"/>
      <c r="GA77" s="303"/>
      <c r="GB77" s="303"/>
      <c r="GC77" s="303"/>
      <c r="GD77" s="303"/>
      <c r="GE77" s="303"/>
      <c r="GF77" s="303"/>
      <c r="GG77" s="303"/>
      <c r="GH77" s="303"/>
      <c r="GI77" s="303"/>
      <c r="GJ77" s="303"/>
      <c r="GK77" s="303"/>
      <c r="GL77" s="303"/>
      <c r="GM77" s="303"/>
      <c r="GN77" s="303"/>
      <c r="GO77" s="303"/>
      <c r="GP77" s="303"/>
      <c r="GQ77" s="303"/>
      <c r="GR77" s="303"/>
      <c r="GS77" s="303"/>
      <c r="GT77" s="303"/>
      <c r="GU77" s="303"/>
      <c r="GV77" s="303"/>
      <c r="GW77" s="303"/>
      <c r="GX77" s="303"/>
      <c r="GY77" s="303"/>
      <c r="GZ77" s="303"/>
      <c r="HA77" s="303"/>
      <c r="HB77" s="303"/>
      <c r="HC77" s="303"/>
      <c r="HD77" s="303"/>
      <c r="HE77" s="303"/>
      <c r="HF77" s="303"/>
      <c r="HG77" s="303"/>
      <c r="HH77" s="303"/>
      <c r="HI77" s="303"/>
      <c r="HJ77" s="303"/>
      <c r="HK77" s="303"/>
      <c r="HL77" s="303"/>
      <c r="HM77" s="303"/>
      <c r="HN77" s="303"/>
      <c r="HO77" s="303"/>
      <c r="HP77" s="303"/>
      <c r="HQ77" s="303"/>
      <c r="HR77" s="303"/>
      <c r="HS77" s="303"/>
      <c r="HT77" s="303"/>
      <c r="HU77" s="303"/>
      <c r="HV77" s="303"/>
      <c r="HW77" s="303"/>
      <c r="HX77" s="303"/>
      <c r="HY77" s="303"/>
    </row>
    <row r="78" spans="1:233" s="5" customFormat="1">
      <c r="A78" s="303"/>
      <c r="B78" s="303"/>
      <c r="C78" s="303"/>
      <c r="D78" s="303"/>
      <c r="E78" s="303"/>
      <c r="F78" s="303"/>
      <c r="G78" s="2105"/>
      <c r="H78" s="2102"/>
      <c r="I78" s="2103"/>
      <c r="J78" s="1779"/>
      <c r="K78" s="1779"/>
      <c r="L78" s="1779"/>
      <c r="M78" s="1779"/>
      <c r="N78" s="1779"/>
      <c r="O78" s="1779"/>
      <c r="P78" s="2104"/>
      <c r="Q78" s="1779"/>
      <c r="R78" s="303"/>
      <c r="S78" s="2097"/>
      <c r="T78" s="2098"/>
      <c r="U78" s="2098"/>
      <c r="V78" s="2099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  <c r="BS78" s="303"/>
      <c r="BT78" s="303"/>
      <c r="BU78" s="303"/>
      <c r="BV78" s="303"/>
      <c r="BW78" s="303"/>
      <c r="BX78" s="303"/>
      <c r="BY78" s="303"/>
      <c r="BZ78" s="303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  <c r="CW78" s="303"/>
      <c r="CX78" s="303"/>
      <c r="CY78" s="303"/>
      <c r="CZ78" s="303"/>
      <c r="DA78" s="303"/>
      <c r="DB78" s="303"/>
      <c r="DC78" s="303"/>
      <c r="DD78" s="303"/>
      <c r="DE78" s="303"/>
      <c r="DF78" s="203"/>
      <c r="DG78" s="303"/>
      <c r="DH78" s="303"/>
      <c r="DI78" s="303"/>
      <c r="DJ78" s="303"/>
      <c r="DK78" s="303"/>
      <c r="DL78" s="303"/>
      <c r="DM78" s="303"/>
      <c r="DN78" s="303"/>
      <c r="DO78" s="303"/>
      <c r="DP78" s="303"/>
      <c r="DQ78" s="303"/>
      <c r="DR78" s="303"/>
      <c r="DS78" s="303"/>
      <c r="DT78" s="303"/>
      <c r="DU78" s="303"/>
      <c r="DV78" s="303"/>
      <c r="DW78" s="303"/>
      <c r="DX78" s="303"/>
      <c r="DY78" s="303"/>
      <c r="DZ78" s="303"/>
      <c r="EA78" s="303"/>
      <c r="EB78" s="303"/>
      <c r="EC78" s="303"/>
      <c r="ED78" s="303"/>
      <c r="EE78" s="303"/>
      <c r="EF78" s="303"/>
      <c r="EG78" s="303"/>
      <c r="EH78" s="303"/>
      <c r="EI78" s="303"/>
      <c r="EJ78" s="303"/>
      <c r="EK78" s="303"/>
      <c r="EL78" s="303"/>
      <c r="EM78" s="303"/>
      <c r="EN78" s="303"/>
      <c r="EO78" s="303"/>
      <c r="EP78" s="303"/>
      <c r="EQ78" s="303"/>
      <c r="ER78" s="303"/>
      <c r="ES78" s="303"/>
      <c r="ET78" s="303"/>
      <c r="EU78" s="303"/>
      <c r="EV78" s="303"/>
      <c r="EW78" s="303"/>
      <c r="EX78" s="303"/>
      <c r="EY78" s="303"/>
      <c r="EZ78" s="303"/>
      <c r="FA78" s="303"/>
      <c r="FB78" s="303"/>
      <c r="FC78" s="303"/>
      <c r="FD78" s="303"/>
      <c r="FE78" s="303"/>
      <c r="FF78" s="303"/>
      <c r="FG78" s="303"/>
      <c r="FH78" s="303"/>
      <c r="FI78" s="303"/>
      <c r="FJ78" s="303"/>
      <c r="FK78" s="303"/>
      <c r="FL78" s="303"/>
      <c r="FM78" s="303"/>
      <c r="FN78" s="303"/>
      <c r="FO78" s="303"/>
      <c r="FP78" s="303"/>
      <c r="FQ78" s="303"/>
      <c r="FR78" s="303"/>
      <c r="FS78" s="303"/>
      <c r="FT78" s="303"/>
      <c r="FU78" s="303"/>
      <c r="FV78" s="303"/>
      <c r="FW78" s="303"/>
      <c r="FX78" s="303"/>
      <c r="FY78" s="303"/>
      <c r="FZ78" s="303"/>
      <c r="GA78" s="303"/>
      <c r="GB78" s="303"/>
      <c r="GC78" s="303"/>
      <c r="GD78" s="303"/>
      <c r="GE78" s="303"/>
      <c r="GF78" s="303"/>
      <c r="GG78" s="303"/>
      <c r="GH78" s="303"/>
      <c r="GI78" s="303"/>
      <c r="GJ78" s="303"/>
      <c r="GK78" s="303"/>
      <c r="GL78" s="303"/>
      <c r="GM78" s="303"/>
      <c r="GN78" s="303"/>
      <c r="GO78" s="303"/>
      <c r="GP78" s="303"/>
      <c r="GQ78" s="303"/>
      <c r="GR78" s="303"/>
      <c r="GS78" s="303"/>
      <c r="GT78" s="303"/>
      <c r="GU78" s="303"/>
      <c r="GV78" s="303"/>
      <c r="GW78" s="303"/>
      <c r="GX78" s="303"/>
      <c r="GY78" s="303"/>
      <c r="GZ78" s="303"/>
      <c r="HA78" s="303"/>
      <c r="HB78" s="303"/>
      <c r="HC78" s="303"/>
      <c r="HD78" s="303"/>
      <c r="HE78" s="303"/>
      <c r="HF78" s="303"/>
      <c r="HG78" s="303"/>
      <c r="HH78" s="303"/>
      <c r="HI78" s="303"/>
      <c r="HJ78" s="303"/>
      <c r="HK78" s="303"/>
      <c r="HL78" s="303"/>
      <c r="HM78" s="303"/>
      <c r="HN78" s="303"/>
      <c r="HO78" s="303"/>
      <c r="HP78" s="303"/>
      <c r="HQ78" s="303"/>
      <c r="HR78" s="303"/>
      <c r="HS78" s="303"/>
      <c r="HT78" s="303"/>
      <c r="HU78" s="303"/>
      <c r="HV78" s="303"/>
      <c r="HW78" s="303"/>
      <c r="HX78" s="303"/>
      <c r="HY78" s="303"/>
    </row>
    <row r="79" spans="1:233" s="5" customFormat="1">
      <c r="A79" s="303"/>
      <c r="B79" s="303"/>
      <c r="C79" s="303"/>
      <c r="D79" s="303"/>
      <c r="E79" s="303"/>
      <c r="F79" s="303"/>
      <c r="G79" s="2105"/>
      <c r="H79" s="2102"/>
      <c r="I79" s="2103"/>
      <c r="J79" s="1779"/>
      <c r="K79" s="1779"/>
      <c r="L79" s="1779"/>
      <c r="M79" s="1779"/>
      <c r="N79" s="1779"/>
      <c r="O79" s="1779"/>
      <c r="P79" s="2104"/>
      <c r="Q79" s="1779"/>
      <c r="R79" s="303"/>
      <c r="S79" s="2097"/>
      <c r="T79" s="2098"/>
      <c r="U79" s="2098"/>
      <c r="V79" s="2099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  <c r="CW79" s="303"/>
      <c r="CX79" s="303"/>
      <c r="CY79" s="303"/>
      <c r="CZ79" s="303"/>
      <c r="DA79" s="303"/>
      <c r="DB79" s="303"/>
      <c r="DC79" s="303"/>
      <c r="DD79" s="303"/>
      <c r="DE79" s="303"/>
      <c r="DF79" s="203"/>
      <c r="DG79" s="303"/>
      <c r="DH79" s="303"/>
      <c r="DI79" s="303"/>
      <c r="DJ79" s="303"/>
      <c r="DK79" s="303"/>
      <c r="DL79" s="303"/>
      <c r="DM79" s="303"/>
      <c r="DN79" s="303"/>
      <c r="DO79" s="303"/>
      <c r="DP79" s="303"/>
      <c r="DQ79" s="303"/>
      <c r="DR79" s="303"/>
      <c r="DS79" s="303"/>
      <c r="DT79" s="303"/>
      <c r="DU79" s="303"/>
      <c r="DV79" s="303"/>
      <c r="DW79" s="303"/>
      <c r="DX79" s="303"/>
      <c r="DY79" s="303"/>
      <c r="DZ79" s="303"/>
      <c r="EA79" s="303"/>
      <c r="EB79" s="303"/>
      <c r="EC79" s="303"/>
      <c r="ED79" s="303"/>
      <c r="EE79" s="303"/>
      <c r="EF79" s="303"/>
      <c r="EG79" s="303"/>
      <c r="EH79" s="303"/>
      <c r="EI79" s="303"/>
      <c r="EJ79" s="303"/>
      <c r="EK79" s="303"/>
      <c r="EL79" s="303"/>
      <c r="EM79" s="303"/>
      <c r="EN79" s="303"/>
      <c r="EO79" s="303"/>
      <c r="EP79" s="303"/>
      <c r="EQ79" s="303"/>
      <c r="ER79" s="303"/>
      <c r="ES79" s="303"/>
      <c r="ET79" s="303"/>
      <c r="EU79" s="303"/>
      <c r="EV79" s="303"/>
      <c r="EW79" s="303"/>
      <c r="EX79" s="303"/>
      <c r="EY79" s="303"/>
      <c r="EZ79" s="303"/>
      <c r="FA79" s="303"/>
      <c r="FB79" s="303"/>
      <c r="FC79" s="303"/>
      <c r="FD79" s="303"/>
      <c r="FE79" s="303"/>
      <c r="FF79" s="303"/>
      <c r="FG79" s="303"/>
      <c r="FH79" s="303"/>
      <c r="FI79" s="303"/>
      <c r="FJ79" s="303"/>
      <c r="FK79" s="303"/>
      <c r="FL79" s="303"/>
      <c r="FM79" s="303"/>
      <c r="FN79" s="303"/>
      <c r="FO79" s="303"/>
      <c r="FP79" s="303"/>
      <c r="FQ79" s="303"/>
      <c r="FR79" s="303"/>
      <c r="FS79" s="303"/>
      <c r="FT79" s="303"/>
      <c r="FU79" s="303"/>
      <c r="FV79" s="303"/>
      <c r="FW79" s="303"/>
      <c r="FX79" s="303"/>
      <c r="FY79" s="303"/>
      <c r="FZ79" s="303"/>
      <c r="GA79" s="303"/>
      <c r="GB79" s="303"/>
      <c r="GC79" s="303"/>
      <c r="GD79" s="303"/>
      <c r="GE79" s="303"/>
      <c r="GF79" s="303"/>
      <c r="GG79" s="303"/>
      <c r="GH79" s="303"/>
      <c r="GI79" s="303"/>
      <c r="GJ79" s="303"/>
      <c r="GK79" s="303"/>
      <c r="GL79" s="303"/>
      <c r="GM79" s="303"/>
      <c r="GN79" s="303"/>
      <c r="GO79" s="303"/>
      <c r="GP79" s="303"/>
      <c r="GQ79" s="303"/>
      <c r="GR79" s="303"/>
      <c r="GS79" s="303"/>
      <c r="GT79" s="303"/>
      <c r="GU79" s="303"/>
      <c r="GV79" s="303"/>
      <c r="GW79" s="303"/>
      <c r="GX79" s="303"/>
      <c r="GY79" s="303"/>
      <c r="GZ79" s="303"/>
      <c r="HA79" s="303"/>
      <c r="HB79" s="303"/>
      <c r="HC79" s="303"/>
      <c r="HD79" s="303"/>
      <c r="HE79" s="303"/>
      <c r="HF79" s="303"/>
      <c r="HG79" s="303"/>
      <c r="HH79" s="303"/>
      <c r="HI79" s="303"/>
      <c r="HJ79" s="303"/>
      <c r="HK79" s="303"/>
      <c r="HL79" s="303"/>
      <c r="HM79" s="303"/>
      <c r="HN79" s="303"/>
      <c r="HO79" s="303"/>
      <c r="HP79" s="303"/>
      <c r="HQ79" s="303"/>
      <c r="HR79" s="303"/>
      <c r="HS79" s="303"/>
      <c r="HT79" s="303"/>
      <c r="HU79" s="303"/>
      <c r="HV79" s="303"/>
      <c r="HW79" s="303"/>
      <c r="HX79" s="303"/>
      <c r="HY79" s="303"/>
    </row>
    <row r="80" spans="1:233" s="5" customFormat="1">
      <c r="A80" s="303"/>
      <c r="B80" s="303"/>
      <c r="C80" s="303"/>
      <c r="D80" s="303"/>
      <c r="E80" s="303"/>
      <c r="F80" s="303"/>
      <c r="G80" s="2105"/>
      <c r="H80" s="2102"/>
      <c r="I80" s="2103"/>
      <c r="J80" s="1779"/>
      <c r="K80" s="1779"/>
      <c r="L80" s="1779"/>
      <c r="M80" s="1779"/>
      <c r="N80" s="1779"/>
      <c r="O80" s="1779"/>
      <c r="P80" s="2104"/>
      <c r="Q80" s="1779"/>
      <c r="R80" s="303"/>
      <c r="S80" s="2097"/>
      <c r="T80" s="2098"/>
      <c r="U80" s="2098"/>
      <c r="V80" s="2099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  <c r="BS80" s="303"/>
      <c r="BT80" s="303"/>
      <c r="BU80" s="303"/>
      <c r="BV80" s="303"/>
      <c r="BW80" s="303"/>
      <c r="BX80" s="303"/>
      <c r="BY80" s="303"/>
      <c r="BZ80" s="303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  <c r="CW80" s="303"/>
      <c r="CX80" s="303"/>
      <c r="CY80" s="303"/>
      <c r="CZ80" s="303"/>
      <c r="DA80" s="303"/>
      <c r="DB80" s="303"/>
      <c r="DC80" s="303"/>
      <c r="DD80" s="303"/>
      <c r="DE80" s="303"/>
      <c r="DF80" s="203"/>
      <c r="DG80" s="303"/>
      <c r="DH80" s="303"/>
      <c r="DI80" s="303"/>
      <c r="DJ80" s="303"/>
      <c r="DK80" s="303"/>
      <c r="DL80" s="303"/>
      <c r="DM80" s="303"/>
      <c r="DN80" s="303"/>
      <c r="DO80" s="303"/>
      <c r="DP80" s="303"/>
      <c r="DQ80" s="303"/>
      <c r="DR80" s="303"/>
      <c r="DS80" s="303"/>
      <c r="DT80" s="303"/>
      <c r="DU80" s="303"/>
      <c r="DV80" s="303"/>
      <c r="DW80" s="303"/>
      <c r="DX80" s="303"/>
      <c r="DY80" s="303"/>
      <c r="DZ80" s="303"/>
      <c r="EA80" s="303"/>
      <c r="EB80" s="303"/>
      <c r="EC80" s="303"/>
      <c r="ED80" s="303"/>
      <c r="EE80" s="303"/>
      <c r="EF80" s="303"/>
      <c r="EG80" s="303"/>
      <c r="EH80" s="303"/>
      <c r="EI80" s="303"/>
      <c r="EJ80" s="303"/>
      <c r="EK80" s="303"/>
      <c r="EL80" s="303"/>
      <c r="EM80" s="303"/>
      <c r="EN80" s="303"/>
      <c r="EO80" s="303"/>
      <c r="EP80" s="303"/>
      <c r="EQ80" s="303"/>
      <c r="ER80" s="303"/>
      <c r="ES80" s="303"/>
      <c r="ET80" s="303"/>
      <c r="EU80" s="303"/>
      <c r="EV80" s="303"/>
      <c r="EW80" s="303"/>
      <c r="EX80" s="303"/>
      <c r="EY80" s="303"/>
      <c r="EZ80" s="303"/>
      <c r="FA80" s="303"/>
      <c r="FB80" s="303"/>
      <c r="FC80" s="303"/>
      <c r="FD80" s="303"/>
      <c r="FE80" s="303"/>
      <c r="FF80" s="303"/>
      <c r="FG80" s="303"/>
      <c r="FH80" s="303"/>
      <c r="FI80" s="303"/>
      <c r="FJ80" s="303"/>
      <c r="FK80" s="303"/>
      <c r="FL80" s="303"/>
      <c r="FM80" s="303"/>
      <c r="FN80" s="303"/>
      <c r="FO80" s="303"/>
      <c r="FP80" s="303"/>
      <c r="FQ80" s="303"/>
      <c r="FR80" s="303"/>
      <c r="FS80" s="303"/>
      <c r="FT80" s="303"/>
      <c r="FU80" s="303"/>
      <c r="FV80" s="303"/>
      <c r="FW80" s="303"/>
      <c r="FX80" s="303"/>
      <c r="FY80" s="303"/>
      <c r="FZ80" s="303"/>
      <c r="GA80" s="303"/>
      <c r="GB80" s="303"/>
      <c r="GC80" s="303"/>
      <c r="GD80" s="303"/>
      <c r="GE80" s="303"/>
      <c r="GF80" s="303"/>
      <c r="GG80" s="303"/>
      <c r="GH80" s="303"/>
      <c r="GI80" s="303"/>
      <c r="GJ80" s="303"/>
      <c r="GK80" s="303"/>
      <c r="GL80" s="303"/>
      <c r="GM80" s="303"/>
      <c r="GN80" s="303"/>
      <c r="GO80" s="303"/>
      <c r="GP80" s="303"/>
      <c r="GQ80" s="303"/>
      <c r="GR80" s="303"/>
      <c r="GS80" s="303"/>
      <c r="GT80" s="303"/>
      <c r="GU80" s="303"/>
      <c r="GV80" s="303"/>
      <c r="GW80" s="303"/>
      <c r="GX80" s="303"/>
      <c r="GY80" s="303"/>
      <c r="GZ80" s="303"/>
      <c r="HA80" s="303"/>
      <c r="HB80" s="303"/>
      <c r="HC80" s="303"/>
      <c r="HD80" s="303"/>
      <c r="HE80" s="303"/>
      <c r="HF80" s="303"/>
      <c r="HG80" s="303"/>
      <c r="HH80" s="303"/>
      <c r="HI80" s="303"/>
      <c r="HJ80" s="303"/>
      <c r="HK80" s="303"/>
      <c r="HL80" s="303"/>
      <c r="HM80" s="303"/>
      <c r="HN80" s="303"/>
      <c r="HO80" s="303"/>
      <c r="HP80" s="303"/>
      <c r="HQ80" s="303"/>
      <c r="HR80" s="303"/>
      <c r="HS80" s="303"/>
      <c r="HT80" s="303"/>
      <c r="HU80" s="303"/>
      <c r="HV80" s="303"/>
      <c r="HW80" s="303"/>
      <c r="HX80" s="303"/>
      <c r="HY80" s="303"/>
    </row>
    <row r="81" spans="1:233" s="5" customFormat="1">
      <c r="A81" s="303"/>
      <c r="B81" s="303"/>
      <c r="C81" s="303"/>
      <c r="D81" s="303"/>
      <c r="E81" s="303"/>
      <c r="F81" s="303"/>
      <c r="G81" s="2105"/>
      <c r="H81" s="2102"/>
      <c r="I81" s="2103"/>
      <c r="J81" s="1779"/>
      <c r="K81" s="1779"/>
      <c r="L81" s="1779"/>
      <c r="M81" s="1779"/>
      <c r="N81" s="1779"/>
      <c r="O81" s="1779"/>
      <c r="P81" s="2104"/>
      <c r="Q81" s="1779"/>
      <c r="R81" s="303"/>
      <c r="S81" s="2097"/>
      <c r="T81" s="2098"/>
      <c r="U81" s="2098"/>
      <c r="V81" s="2099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  <c r="DC81" s="303"/>
      <c r="DD81" s="303"/>
      <c r="DE81" s="303"/>
      <c r="DF81" s="203"/>
      <c r="DG81" s="303"/>
      <c r="DH81" s="303"/>
      <c r="DI81" s="303"/>
      <c r="DJ81" s="303"/>
      <c r="DK81" s="303"/>
      <c r="DL81" s="303"/>
      <c r="DM81" s="303"/>
      <c r="DN81" s="303"/>
      <c r="DO81" s="303"/>
      <c r="DP81" s="303"/>
      <c r="DQ81" s="303"/>
      <c r="DR81" s="303"/>
      <c r="DS81" s="303"/>
      <c r="DT81" s="303"/>
      <c r="DU81" s="303"/>
      <c r="DV81" s="303"/>
      <c r="DW81" s="303"/>
      <c r="DX81" s="303"/>
      <c r="DY81" s="303"/>
      <c r="DZ81" s="303"/>
      <c r="EA81" s="303"/>
      <c r="EB81" s="303"/>
      <c r="EC81" s="303"/>
      <c r="ED81" s="303"/>
      <c r="EE81" s="303"/>
      <c r="EF81" s="303"/>
      <c r="EG81" s="303"/>
      <c r="EH81" s="303"/>
      <c r="EI81" s="303"/>
      <c r="EJ81" s="303"/>
      <c r="EK81" s="303"/>
      <c r="EL81" s="303"/>
      <c r="EM81" s="303"/>
      <c r="EN81" s="303"/>
      <c r="EO81" s="303"/>
      <c r="EP81" s="303"/>
      <c r="EQ81" s="303"/>
      <c r="ER81" s="303"/>
      <c r="ES81" s="303"/>
      <c r="ET81" s="303"/>
      <c r="EU81" s="303"/>
      <c r="EV81" s="303"/>
      <c r="EW81" s="303"/>
      <c r="EX81" s="303"/>
      <c r="EY81" s="303"/>
      <c r="EZ81" s="303"/>
      <c r="FA81" s="303"/>
      <c r="FB81" s="303"/>
      <c r="FC81" s="303"/>
      <c r="FD81" s="303"/>
      <c r="FE81" s="303"/>
      <c r="FF81" s="303"/>
      <c r="FG81" s="303"/>
      <c r="FH81" s="303"/>
      <c r="FI81" s="303"/>
      <c r="FJ81" s="303"/>
      <c r="FK81" s="303"/>
      <c r="FL81" s="303"/>
      <c r="FM81" s="303"/>
      <c r="FN81" s="303"/>
      <c r="FO81" s="303"/>
      <c r="FP81" s="303"/>
      <c r="FQ81" s="303"/>
      <c r="FR81" s="303"/>
      <c r="FS81" s="303"/>
      <c r="FT81" s="303"/>
      <c r="FU81" s="303"/>
      <c r="FV81" s="303"/>
      <c r="FW81" s="303"/>
      <c r="FX81" s="303"/>
      <c r="FY81" s="303"/>
      <c r="FZ81" s="303"/>
      <c r="GA81" s="303"/>
      <c r="GB81" s="303"/>
      <c r="GC81" s="303"/>
      <c r="GD81" s="303"/>
      <c r="GE81" s="303"/>
      <c r="GF81" s="303"/>
      <c r="GG81" s="303"/>
      <c r="GH81" s="303"/>
      <c r="GI81" s="303"/>
      <c r="GJ81" s="303"/>
      <c r="GK81" s="303"/>
      <c r="GL81" s="303"/>
      <c r="GM81" s="303"/>
      <c r="GN81" s="303"/>
      <c r="GO81" s="303"/>
      <c r="GP81" s="303"/>
      <c r="GQ81" s="303"/>
      <c r="GR81" s="303"/>
      <c r="GS81" s="303"/>
      <c r="GT81" s="303"/>
      <c r="GU81" s="303"/>
      <c r="GV81" s="303"/>
      <c r="GW81" s="303"/>
      <c r="GX81" s="303"/>
      <c r="GY81" s="303"/>
      <c r="GZ81" s="303"/>
      <c r="HA81" s="303"/>
      <c r="HB81" s="303"/>
      <c r="HC81" s="303"/>
      <c r="HD81" s="303"/>
      <c r="HE81" s="303"/>
      <c r="HF81" s="303"/>
      <c r="HG81" s="303"/>
      <c r="HH81" s="303"/>
      <c r="HI81" s="303"/>
      <c r="HJ81" s="303"/>
      <c r="HK81" s="303"/>
      <c r="HL81" s="303"/>
      <c r="HM81" s="303"/>
      <c r="HN81" s="303"/>
      <c r="HO81" s="303"/>
      <c r="HP81" s="303"/>
      <c r="HQ81" s="303"/>
      <c r="HR81" s="303"/>
      <c r="HS81" s="303"/>
      <c r="HT81" s="303"/>
      <c r="HU81" s="303"/>
      <c r="HV81" s="303"/>
      <c r="HW81" s="303"/>
      <c r="HX81" s="303"/>
      <c r="HY81" s="303"/>
    </row>
    <row r="82" spans="1:233" s="5" customFormat="1">
      <c r="A82" s="303"/>
      <c r="B82" s="303"/>
      <c r="C82" s="303"/>
      <c r="D82" s="303"/>
      <c r="E82" s="303"/>
      <c r="F82" s="303"/>
      <c r="G82" s="2105"/>
      <c r="H82" s="2102"/>
      <c r="I82" s="2103"/>
      <c r="J82" s="1779"/>
      <c r="K82" s="1779"/>
      <c r="L82" s="1779"/>
      <c r="M82" s="1779"/>
      <c r="N82" s="1779"/>
      <c r="O82" s="1779"/>
      <c r="P82" s="2104"/>
      <c r="Q82" s="1779"/>
      <c r="R82" s="303"/>
      <c r="S82" s="2097"/>
      <c r="T82" s="2098"/>
      <c r="U82" s="2098"/>
      <c r="V82" s="2099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2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  <c r="DX82" s="303"/>
      <c r="DY82" s="303"/>
      <c r="DZ82" s="303"/>
      <c r="EA82" s="303"/>
      <c r="EB82" s="303"/>
      <c r="EC82" s="303"/>
      <c r="ED82" s="303"/>
      <c r="EE82" s="303"/>
      <c r="EF82" s="303"/>
      <c r="EG82" s="303"/>
      <c r="EH82" s="303"/>
      <c r="EI82" s="303"/>
      <c r="EJ82" s="303"/>
      <c r="EK82" s="303"/>
      <c r="EL82" s="303"/>
      <c r="EM82" s="303"/>
      <c r="EN82" s="303"/>
      <c r="EO82" s="303"/>
      <c r="EP82" s="303"/>
      <c r="EQ82" s="303"/>
      <c r="ER82" s="303"/>
      <c r="ES82" s="303"/>
      <c r="ET82" s="303"/>
      <c r="EU82" s="303"/>
      <c r="EV82" s="303"/>
      <c r="EW82" s="303"/>
      <c r="EX82" s="303"/>
      <c r="EY82" s="303"/>
      <c r="EZ82" s="303"/>
      <c r="FA82" s="303"/>
      <c r="FB82" s="303"/>
      <c r="FC82" s="303"/>
      <c r="FD82" s="303"/>
      <c r="FE82" s="303"/>
      <c r="FF82" s="303"/>
      <c r="FG82" s="303"/>
      <c r="FH82" s="303"/>
      <c r="FI82" s="303"/>
      <c r="FJ82" s="303"/>
      <c r="FK82" s="303"/>
      <c r="FL82" s="303"/>
      <c r="FM82" s="303"/>
      <c r="FN82" s="303"/>
      <c r="FO82" s="303"/>
      <c r="FP82" s="303"/>
      <c r="FQ82" s="303"/>
      <c r="FR82" s="303"/>
      <c r="FS82" s="303"/>
      <c r="FT82" s="303"/>
      <c r="FU82" s="303"/>
      <c r="FV82" s="303"/>
      <c r="FW82" s="303"/>
      <c r="FX82" s="303"/>
      <c r="FY82" s="303"/>
      <c r="FZ82" s="303"/>
      <c r="GA82" s="303"/>
      <c r="GB82" s="303"/>
      <c r="GC82" s="303"/>
      <c r="GD82" s="303"/>
      <c r="GE82" s="303"/>
      <c r="GF82" s="303"/>
      <c r="GG82" s="303"/>
      <c r="GH82" s="303"/>
      <c r="GI82" s="303"/>
      <c r="GJ82" s="303"/>
      <c r="GK82" s="303"/>
      <c r="GL82" s="303"/>
      <c r="GM82" s="303"/>
      <c r="GN82" s="303"/>
      <c r="GO82" s="303"/>
      <c r="GP82" s="303"/>
      <c r="GQ82" s="303"/>
      <c r="GR82" s="303"/>
      <c r="GS82" s="303"/>
      <c r="GT82" s="303"/>
      <c r="GU82" s="303"/>
      <c r="GV82" s="303"/>
      <c r="GW82" s="303"/>
      <c r="GX82" s="303"/>
      <c r="GY82" s="303"/>
      <c r="GZ82" s="303"/>
      <c r="HA82" s="303"/>
      <c r="HB82" s="303"/>
      <c r="HC82" s="303"/>
      <c r="HD82" s="303"/>
      <c r="HE82" s="303"/>
      <c r="HF82" s="303"/>
      <c r="HG82" s="303"/>
      <c r="HH82" s="303"/>
      <c r="HI82" s="303"/>
      <c r="HJ82" s="303"/>
      <c r="HK82" s="303"/>
      <c r="HL82" s="303"/>
      <c r="HM82" s="303"/>
      <c r="HN82" s="303"/>
      <c r="HO82" s="303"/>
      <c r="HP82" s="303"/>
      <c r="HQ82" s="303"/>
      <c r="HR82" s="303"/>
      <c r="HS82" s="303"/>
      <c r="HT82" s="303"/>
      <c r="HU82" s="303"/>
      <c r="HV82" s="303"/>
      <c r="HW82" s="303"/>
      <c r="HX82" s="303"/>
      <c r="HY82" s="303"/>
    </row>
    <row r="83" spans="1:233" s="5" customFormat="1">
      <c r="A83" s="303"/>
      <c r="B83" s="303"/>
      <c r="C83" s="303"/>
      <c r="D83" s="303"/>
      <c r="E83" s="303"/>
      <c r="F83" s="303"/>
      <c r="G83" s="2105"/>
      <c r="H83" s="2102"/>
      <c r="I83" s="2103"/>
      <c r="J83" s="1779"/>
      <c r="K83" s="1779"/>
      <c r="L83" s="1779"/>
      <c r="M83" s="1779"/>
      <c r="N83" s="1779"/>
      <c r="O83" s="1779"/>
      <c r="P83" s="2104"/>
      <c r="Q83" s="1779"/>
      <c r="R83" s="303"/>
      <c r="S83" s="2097"/>
      <c r="T83" s="2098"/>
      <c r="U83" s="2098"/>
      <c r="V83" s="2099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203"/>
      <c r="DG83" s="303"/>
      <c r="DH83" s="303"/>
      <c r="DI83" s="303"/>
      <c r="DJ83" s="303"/>
      <c r="DK83" s="303"/>
      <c r="DL83" s="303"/>
      <c r="DM83" s="303"/>
      <c r="DN83" s="303"/>
      <c r="DO83" s="303"/>
      <c r="DP83" s="303"/>
      <c r="DQ83" s="303"/>
      <c r="DR83" s="303"/>
      <c r="DS83" s="303"/>
      <c r="DT83" s="303"/>
      <c r="DU83" s="303"/>
      <c r="DV83" s="303"/>
      <c r="DW83" s="303"/>
      <c r="DX83" s="303"/>
      <c r="DY83" s="303"/>
      <c r="DZ83" s="303"/>
      <c r="EA83" s="303"/>
      <c r="EB83" s="303"/>
      <c r="EC83" s="303"/>
      <c r="ED83" s="303"/>
      <c r="EE83" s="303"/>
      <c r="EF83" s="303"/>
      <c r="EG83" s="303"/>
      <c r="EH83" s="303"/>
      <c r="EI83" s="303"/>
      <c r="EJ83" s="303"/>
      <c r="EK83" s="303"/>
      <c r="EL83" s="303"/>
      <c r="EM83" s="303"/>
      <c r="EN83" s="303"/>
      <c r="EO83" s="303"/>
      <c r="EP83" s="303"/>
      <c r="EQ83" s="303"/>
      <c r="ER83" s="303"/>
      <c r="ES83" s="303"/>
      <c r="ET83" s="303"/>
      <c r="EU83" s="303"/>
      <c r="EV83" s="303"/>
      <c r="EW83" s="303"/>
      <c r="EX83" s="303"/>
      <c r="EY83" s="303"/>
      <c r="EZ83" s="303"/>
      <c r="FA83" s="303"/>
      <c r="FB83" s="303"/>
      <c r="FC83" s="303"/>
      <c r="FD83" s="303"/>
      <c r="FE83" s="303"/>
      <c r="FF83" s="303"/>
      <c r="FG83" s="303"/>
      <c r="FH83" s="303"/>
      <c r="FI83" s="303"/>
      <c r="FJ83" s="303"/>
      <c r="FK83" s="303"/>
      <c r="FL83" s="303"/>
      <c r="FM83" s="303"/>
      <c r="FN83" s="303"/>
      <c r="FO83" s="303"/>
      <c r="FP83" s="303"/>
      <c r="FQ83" s="303"/>
      <c r="FR83" s="303"/>
      <c r="FS83" s="303"/>
      <c r="FT83" s="303"/>
      <c r="FU83" s="303"/>
      <c r="FV83" s="303"/>
      <c r="FW83" s="303"/>
      <c r="FX83" s="303"/>
      <c r="FY83" s="303"/>
      <c r="FZ83" s="303"/>
      <c r="GA83" s="303"/>
      <c r="GB83" s="303"/>
      <c r="GC83" s="303"/>
      <c r="GD83" s="303"/>
      <c r="GE83" s="303"/>
      <c r="GF83" s="303"/>
      <c r="GG83" s="303"/>
      <c r="GH83" s="303"/>
      <c r="GI83" s="303"/>
      <c r="GJ83" s="303"/>
      <c r="GK83" s="303"/>
      <c r="GL83" s="303"/>
      <c r="GM83" s="303"/>
      <c r="GN83" s="303"/>
      <c r="GO83" s="303"/>
      <c r="GP83" s="303"/>
      <c r="GQ83" s="303"/>
      <c r="GR83" s="303"/>
      <c r="GS83" s="303"/>
      <c r="GT83" s="303"/>
      <c r="GU83" s="303"/>
      <c r="GV83" s="303"/>
      <c r="GW83" s="303"/>
      <c r="GX83" s="303"/>
      <c r="GY83" s="303"/>
      <c r="GZ83" s="303"/>
      <c r="HA83" s="303"/>
      <c r="HB83" s="303"/>
      <c r="HC83" s="303"/>
      <c r="HD83" s="303"/>
      <c r="HE83" s="303"/>
      <c r="HF83" s="303"/>
      <c r="HG83" s="303"/>
      <c r="HH83" s="303"/>
      <c r="HI83" s="303"/>
      <c r="HJ83" s="303"/>
      <c r="HK83" s="303"/>
      <c r="HL83" s="303"/>
      <c r="HM83" s="303"/>
      <c r="HN83" s="303"/>
      <c r="HO83" s="303"/>
      <c r="HP83" s="303"/>
      <c r="HQ83" s="303"/>
      <c r="HR83" s="303"/>
      <c r="HS83" s="303"/>
      <c r="HT83" s="303"/>
      <c r="HU83" s="303"/>
      <c r="HV83" s="303"/>
      <c r="HW83" s="303"/>
      <c r="HX83" s="303"/>
      <c r="HY83" s="303"/>
    </row>
    <row r="84" spans="1:233" s="5" customFormat="1">
      <c r="A84" s="303"/>
      <c r="B84" s="303"/>
      <c r="C84" s="303"/>
      <c r="D84" s="303"/>
      <c r="E84" s="303"/>
      <c r="F84" s="303"/>
      <c r="G84" s="2105"/>
      <c r="H84" s="2102"/>
      <c r="I84" s="2103"/>
      <c r="J84" s="1779"/>
      <c r="K84" s="1779"/>
      <c r="L84" s="1779"/>
      <c r="M84" s="1779"/>
      <c r="N84" s="1779"/>
      <c r="O84" s="1779"/>
      <c r="P84" s="2104"/>
      <c r="Q84" s="1779"/>
      <c r="R84" s="303"/>
      <c r="S84" s="2097"/>
      <c r="T84" s="2098"/>
      <c r="U84" s="2098"/>
      <c r="V84" s="2099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  <c r="BS84" s="303"/>
      <c r="BT84" s="303"/>
      <c r="BU84" s="303"/>
      <c r="BV84" s="303"/>
      <c r="BW84" s="303"/>
      <c r="BX84" s="303"/>
      <c r="BY84" s="303"/>
      <c r="BZ84" s="303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  <c r="CW84" s="303"/>
      <c r="CX84" s="303"/>
      <c r="CY84" s="303"/>
      <c r="CZ84" s="303"/>
      <c r="DA84" s="303"/>
      <c r="DB84" s="303"/>
      <c r="DC84" s="303"/>
      <c r="DD84" s="303"/>
      <c r="DE84" s="303"/>
      <c r="DF84" s="203"/>
      <c r="DG84" s="303"/>
      <c r="DH84" s="303"/>
      <c r="DI84" s="303"/>
      <c r="DJ84" s="303"/>
      <c r="DK84" s="303"/>
      <c r="DL84" s="303"/>
      <c r="DM84" s="303"/>
      <c r="DN84" s="303"/>
      <c r="DO84" s="303"/>
      <c r="DP84" s="303"/>
      <c r="DQ84" s="303"/>
      <c r="DR84" s="303"/>
      <c r="DS84" s="303"/>
      <c r="DT84" s="303"/>
      <c r="DU84" s="303"/>
      <c r="DV84" s="303"/>
      <c r="DW84" s="303"/>
      <c r="DX84" s="303"/>
      <c r="DY84" s="303"/>
      <c r="DZ84" s="303"/>
      <c r="EA84" s="303"/>
      <c r="EB84" s="303"/>
      <c r="EC84" s="303"/>
      <c r="ED84" s="303"/>
      <c r="EE84" s="303"/>
      <c r="EF84" s="303"/>
      <c r="EG84" s="303"/>
      <c r="EH84" s="303"/>
      <c r="EI84" s="303"/>
      <c r="EJ84" s="303"/>
      <c r="EK84" s="303"/>
      <c r="EL84" s="303"/>
      <c r="EM84" s="303"/>
      <c r="EN84" s="303"/>
      <c r="EO84" s="303"/>
      <c r="EP84" s="303"/>
      <c r="EQ84" s="303"/>
      <c r="ER84" s="303"/>
      <c r="ES84" s="303"/>
      <c r="ET84" s="303"/>
      <c r="EU84" s="303"/>
      <c r="EV84" s="303"/>
      <c r="EW84" s="303"/>
      <c r="EX84" s="303"/>
      <c r="EY84" s="303"/>
      <c r="EZ84" s="303"/>
      <c r="FA84" s="303"/>
      <c r="FB84" s="303"/>
      <c r="FC84" s="303"/>
      <c r="FD84" s="303"/>
      <c r="FE84" s="303"/>
      <c r="FF84" s="303"/>
      <c r="FG84" s="303"/>
      <c r="FH84" s="303"/>
      <c r="FI84" s="303"/>
      <c r="FJ84" s="303"/>
      <c r="FK84" s="303"/>
      <c r="FL84" s="303"/>
      <c r="FM84" s="303"/>
      <c r="FN84" s="303"/>
      <c r="FO84" s="303"/>
      <c r="FP84" s="303"/>
      <c r="FQ84" s="303"/>
      <c r="FR84" s="303"/>
      <c r="FS84" s="303"/>
      <c r="FT84" s="303"/>
      <c r="FU84" s="303"/>
      <c r="FV84" s="303"/>
      <c r="FW84" s="303"/>
      <c r="FX84" s="303"/>
      <c r="FY84" s="303"/>
      <c r="FZ84" s="303"/>
      <c r="GA84" s="303"/>
      <c r="GB84" s="303"/>
      <c r="GC84" s="303"/>
      <c r="GD84" s="303"/>
      <c r="GE84" s="303"/>
      <c r="GF84" s="303"/>
      <c r="GG84" s="303"/>
      <c r="GH84" s="303"/>
      <c r="GI84" s="303"/>
      <c r="GJ84" s="303"/>
      <c r="GK84" s="303"/>
      <c r="GL84" s="303"/>
      <c r="GM84" s="303"/>
      <c r="GN84" s="303"/>
      <c r="GO84" s="303"/>
      <c r="GP84" s="303"/>
      <c r="GQ84" s="303"/>
      <c r="GR84" s="303"/>
      <c r="GS84" s="303"/>
      <c r="GT84" s="303"/>
      <c r="GU84" s="303"/>
      <c r="GV84" s="303"/>
      <c r="GW84" s="303"/>
      <c r="GX84" s="303"/>
      <c r="GY84" s="303"/>
      <c r="GZ84" s="303"/>
      <c r="HA84" s="303"/>
      <c r="HB84" s="303"/>
      <c r="HC84" s="303"/>
      <c r="HD84" s="303"/>
      <c r="HE84" s="303"/>
      <c r="HF84" s="303"/>
      <c r="HG84" s="303"/>
      <c r="HH84" s="303"/>
      <c r="HI84" s="303"/>
      <c r="HJ84" s="303"/>
      <c r="HK84" s="303"/>
      <c r="HL84" s="303"/>
      <c r="HM84" s="303"/>
      <c r="HN84" s="303"/>
      <c r="HO84" s="303"/>
      <c r="HP84" s="303"/>
      <c r="HQ84" s="303"/>
      <c r="HR84" s="303"/>
      <c r="HS84" s="303"/>
      <c r="HT84" s="303"/>
      <c r="HU84" s="303"/>
      <c r="HV84" s="303"/>
      <c r="HW84" s="303"/>
      <c r="HX84" s="303"/>
      <c r="HY84" s="303"/>
    </row>
    <row r="85" spans="1:233" s="5" customFormat="1">
      <c r="A85" s="303"/>
      <c r="B85" s="303"/>
      <c r="C85" s="303"/>
      <c r="D85" s="303"/>
      <c r="E85" s="303"/>
      <c r="F85" s="303"/>
      <c r="G85" s="2105"/>
      <c r="H85" s="2102"/>
      <c r="I85" s="2103"/>
      <c r="J85" s="1779"/>
      <c r="K85" s="1779"/>
      <c r="L85" s="1779"/>
      <c r="M85" s="1779"/>
      <c r="N85" s="1779"/>
      <c r="O85" s="1779"/>
      <c r="P85" s="2104"/>
      <c r="Q85" s="1779"/>
      <c r="R85" s="303"/>
      <c r="S85" s="2097"/>
      <c r="T85" s="2098"/>
      <c r="U85" s="2098"/>
      <c r="V85" s="2099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  <c r="BS85" s="303"/>
      <c r="BT85" s="303"/>
      <c r="BU85" s="303"/>
      <c r="BV85" s="303"/>
      <c r="BW85" s="303"/>
      <c r="BX85" s="303"/>
      <c r="BY85" s="303"/>
      <c r="BZ85" s="303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  <c r="CW85" s="303"/>
      <c r="CX85" s="303"/>
      <c r="CY85" s="303"/>
      <c r="CZ85" s="303"/>
      <c r="DA85" s="303"/>
      <c r="DB85" s="303"/>
      <c r="DC85" s="303"/>
      <c r="DD85" s="303"/>
      <c r="DE85" s="303"/>
      <c r="DF85" s="203"/>
      <c r="DG85" s="303"/>
      <c r="DH85" s="303"/>
      <c r="DI85" s="303"/>
      <c r="DJ85" s="303"/>
      <c r="DK85" s="303"/>
      <c r="DL85" s="303"/>
      <c r="DM85" s="303"/>
      <c r="DN85" s="303"/>
      <c r="DO85" s="303"/>
      <c r="DP85" s="303"/>
      <c r="DQ85" s="303"/>
      <c r="DR85" s="303"/>
      <c r="DS85" s="303"/>
      <c r="DT85" s="303"/>
      <c r="DU85" s="303"/>
      <c r="DV85" s="303"/>
      <c r="DW85" s="303"/>
      <c r="DX85" s="303"/>
      <c r="DY85" s="303"/>
      <c r="DZ85" s="303"/>
      <c r="EA85" s="303"/>
      <c r="EB85" s="303"/>
      <c r="EC85" s="303"/>
      <c r="ED85" s="303"/>
      <c r="EE85" s="303"/>
      <c r="EF85" s="303"/>
      <c r="EG85" s="303"/>
      <c r="EH85" s="303"/>
      <c r="EI85" s="303"/>
      <c r="EJ85" s="303"/>
      <c r="EK85" s="303"/>
      <c r="EL85" s="303"/>
      <c r="EM85" s="303"/>
      <c r="EN85" s="303"/>
      <c r="EO85" s="303"/>
      <c r="EP85" s="303"/>
      <c r="EQ85" s="303"/>
      <c r="ER85" s="303"/>
      <c r="ES85" s="303"/>
      <c r="ET85" s="303"/>
      <c r="EU85" s="303"/>
      <c r="EV85" s="303"/>
      <c r="EW85" s="303"/>
      <c r="EX85" s="303"/>
      <c r="EY85" s="303"/>
      <c r="EZ85" s="303"/>
      <c r="FA85" s="303"/>
      <c r="FB85" s="303"/>
      <c r="FC85" s="303"/>
      <c r="FD85" s="303"/>
      <c r="FE85" s="303"/>
      <c r="FF85" s="303"/>
      <c r="FG85" s="303"/>
      <c r="FH85" s="303"/>
      <c r="FI85" s="303"/>
      <c r="FJ85" s="303"/>
      <c r="FK85" s="303"/>
      <c r="FL85" s="303"/>
      <c r="FM85" s="303"/>
      <c r="FN85" s="303"/>
      <c r="FO85" s="303"/>
      <c r="FP85" s="303"/>
      <c r="FQ85" s="303"/>
      <c r="FR85" s="303"/>
      <c r="FS85" s="303"/>
      <c r="FT85" s="303"/>
      <c r="FU85" s="303"/>
      <c r="FV85" s="303"/>
      <c r="FW85" s="303"/>
      <c r="FX85" s="303"/>
      <c r="FY85" s="303"/>
      <c r="FZ85" s="303"/>
      <c r="GA85" s="303"/>
      <c r="GB85" s="303"/>
      <c r="GC85" s="303"/>
      <c r="GD85" s="303"/>
      <c r="GE85" s="303"/>
      <c r="GF85" s="303"/>
      <c r="GG85" s="303"/>
      <c r="GH85" s="303"/>
      <c r="GI85" s="303"/>
      <c r="GJ85" s="303"/>
      <c r="GK85" s="303"/>
      <c r="GL85" s="303"/>
      <c r="GM85" s="303"/>
      <c r="GN85" s="303"/>
      <c r="GO85" s="303"/>
      <c r="GP85" s="303"/>
      <c r="GQ85" s="303"/>
      <c r="GR85" s="303"/>
      <c r="GS85" s="303"/>
      <c r="GT85" s="303"/>
      <c r="GU85" s="303"/>
      <c r="GV85" s="303"/>
      <c r="GW85" s="303"/>
      <c r="GX85" s="303"/>
      <c r="GY85" s="303"/>
      <c r="GZ85" s="303"/>
      <c r="HA85" s="303"/>
      <c r="HB85" s="303"/>
      <c r="HC85" s="303"/>
      <c r="HD85" s="303"/>
      <c r="HE85" s="303"/>
      <c r="HF85" s="303"/>
      <c r="HG85" s="303"/>
      <c r="HH85" s="303"/>
      <c r="HI85" s="303"/>
      <c r="HJ85" s="303"/>
      <c r="HK85" s="303"/>
      <c r="HL85" s="303"/>
      <c r="HM85" s="303"/>
      <c r="HN85" s="303"/>
      <c r="HO85" s="303"/>
      <c r="HP85" s="303"/>
      <c r="HQ85" s="303"/>
      <c r="HR85" s="303"/>
      <c r="HS85" s="303"/>
      <c r="HT85" s="303"/>
      <c r="HU85" s="303"/>
      <c r="HV85" s="303"/>
      <c r="HW85" s="303"/>
      <c r="HX85" s="303"/>
      <c r="HY85" s="303"/>
    </row>
    <row r="86" spans="1:233" s="5" customFormat="1">
      <c r="A86" s="303"/>
      <c r="B86" s="303"/>
      <c r="C86" s="303"/>
      <c r="D86" s="303"/>
      <c r="E86" s="303"/>
      <c r="F86" s="303"/>
      <c r="G86" s="2105"/>
      <c r="H86" s="2102"/>
      <c r="I86" s="2103"/>
      <c r="J86" s="1779"/>
      <c r="K86" s="1779"/>
      <c r="L86" s="1779"/>
      <c r="M86" s="1779"/>
      <c r="N86" s="1779"/>
      <c r="O86" s="1779"/>
      <c r="P86" s="2104"/>
      <c r="Q86" s="1779"/>
      <c r="R86" s="303"/>
      <c r="S86" s="2097"/>
      <c r="T86" s="2098"/>
      <c r="U86" s="2098"/>
      <c r="V86" s="2099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  <c r="BS86" s="303"/>
      <c r="BT86" s="303"/>
      <c r="BU86" s="303"/>
      <c r="BV86" s="303"/>
      <c r="BW86" s="303"/>
      <c r="BX86" s="303"/>
      <c r="BY86" s="303"/>
      <c r="BZ86" s="303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  <c r="CW86" s="303"/>
      <c r="CX86" s="303"/>
      <c r="CY86" s="303"/>
      <c r="CZ86" s="303"/>
      <c r="DA86" s="303"/>
      <c r="DB86" s="303"/>
      <c r="DC86" s="303"/>
      <c r="DD86" s="303"/>
      <c r="DE86" s="303"/>
      <c r="DF86" s="203"/>
      <c r="DG86" s="303"/>
      <c r="DH86" s="303"/>
      <c r="DI86" s="303"/>
      <c r="DJ86" s="303"/>
      <c r="DK86" s="303"/>
      <c r="DL86" s="303"/>
      <c r="DM86" s="303"/>
      <c r="DN86" s="303"/>
      <c r="DO86" s="303"/>
      <c r="DP86" s="303"/>
      <c r="DQ86" s="303"/>
      <c r="DR86" s="303"/>
      <c r="DS86" s="303"/>
      <c r="DT86" s="303"/>
      <c r="DU86" s="303"/>
      <c r="DV86" s="303"/>
      <c r="DW86" s="303"/>
      <c r="DX86" s="303"/>
      <c r="DY86" s="303"/>
      <c r="DZ86" s="303"/>
      <c r="EA86" s="303"/>
      <c r="EB86" s="303"/>
      <c r="EC86" s="303"/>
      <c r="ED86" s="303"/>
      <c r="EE86" s="303"/>
      <c r="EF86" s="303"/>
      <c r="EG86" s="303"/>
      <c r="EH86" s="303"/>
      <c r="EI86" s="303"/>
      <c r="EJ86" s="303"/>
      <c r="EK86" s="303"/>
      <c r="EL86" s="303"/>
      <c r="EM86" s="303"/>
      <c r="EN86" s="303"/>
      <c r="EO86" s="303"/>
      <c r="EP86" s="303"/>
      <c r="EQ86" s="303"/>
      <c r="ER86" s="303"/>
      <c r="ES86" s="303"/>
      <c r="ET86" s="303"/>
      <c r="EU86" s="303"/>
      <c r="EV86" s="303"/>
      <c r="EW86" s="303"/>
      <c r="EX86" s="303"/>
      <c r="EY86" s="303"/>
      <c r="EZ86" s="303"/>
      <c r="FA86" s="303"/>
      <c r="FB86" s="303"/>
      <c r="FC86" s="303"/>
      <c r="FD86" s="303"/>
      <c r="FE86" s="303"/>
      <c r="FF86" s="303"/>
      <c r="FG86" s="303"/>
      <c r="FH86" s="303"/>
      <c r="FI86" s="303"/>
      <c r="FJ86" s="303"/>
      <c r="FK86" s="303"/>
      <c r="FL86" s="303"/>
      <c r="FM86" s="303"/>
      <c r="FN86" s="303"/>
      <c r="FO86" s="303"/>
      <c r="FP86" s="303"/>
      <c r="FQ86" s="303"/>
      <c r="FR86" s="303"/>
      <c r="FS86" s="303"/>
      <c r="FT86" s="303"/>
      <c r="FU86" s="303"/>
      <c r="FV86" s="303"/>
      <c r="FW86" s="303"/>
      <c r="FX86" s="303"/>
      <c r="FY86" s="303"/>
      <c r="FZ86" s="303"/>
      <c r="GA86" s="303"/>
      <c r="GB86" s="303"/>
      <c r="GC86" s="303"/>
      <c r="GD86" s="303"/>
      <c r="GE86" s="303"/>
      <c r="GF86" s="303"/>
      <c r="GG86" s="303"/>
      <c r="GH86" s="303"/>
      <c r="GI86" s="303"/>
      <c r="GJ86" s="303"/>
      <c r="GK86" s="303"/>
      <c r="GL86" s="303"/>
      <c r="GM86" s="303"/>
      <c r="GN86" s="303"/>
      <c r="GO86" s="303"/>
      <c r="GP86" s="303"/>
      <c r="GQ86" s="303"/>
      <c r="GR86" s="303"/>
      <c r="GS86" s="303"/>
      <c r="GT86" s="303"/>
      <c r="GU86" s="303"/>
      <c r="GV86" s="303"/>
      <c r="GW86" s="303"/>
      <c r="GX86" s="303"/>
      <c r="GY86" s="303"/>
      <c r="GZ86" s="303"/>
      <c r="HA86" s="303"/>
      <c r="HB86" s="303"/>
      <c r="HC86" s="303"/>
      <c r="HD86" s="303"/>
      <c r="HE86" s="303"/>
      <c r="HF86" s="303"/>
      <c r="HG86" s="303"/>
      <c r="HH86" s="303"/>
      <c r="HI86" s="303"/>
      <c r="HJ86" s="303"/>
      <c r="HK86" s="303"/>
      <c r="HL86" s="303"/>
      <c r="HM86" s="303"/>
      <c r="HN86" s="303"/>
      <c r="HO86" s="303"/>
      <c r="HP86" s="303"/>
      <c r="HQ86" s="303"/>
      <c r="HR86" s="303"/>
      <c r="HS86" s="303"/>
      <c r="HT86" s="303"/>
      <c r="HU86" s="303"/>
      <c r="HV86" s="303"/>
      <c r="HW86" s="303"/>
      <c r="HX86" s="303"/>
      <c r="HY86" s="303"/>
    </row>
    <row r="87" spans="1:233" s="5" customFormat="1">
      <c r="A87" s="303"/>
      <c r="B87" s="303"/>
      <c r="C87" s="303"/>
      <c r="D87" s="303"/>
      <c r="E87" s="303"/>
      <c r="F87" s="303"/>
      <c r="G87" s="2105"/>
      <c r="H87" s="2102"/>
      <c r="I87" s="2103"/>
      <c r="J87" s="1779"/>
      <c r="K87" s="1779"/>
      <c r="L87" s="1779"/>
      <c r="M87" s="1779"/>
      <c r="N87" s="1779"/>
      <c r="O87" s="1779"/>
      <c r="P87" s="2104"/>
      <c r="Q87" s="1779"/>
      <c r="R87" s="303"/>
      <c r="S87" s="2097"/>
      <c r="T87" s="2098"/>
      <c r="U87" s="2098"/>
      <c r="V87" s="2099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  <c r="CW87" s="303"/>
      <c r="CX87" s="303"/>
      <c r="CY87" s="303"/>
      <c r="CZ87" s="303"/>
      <c r="DA87" s="303"/>
      <c r="DB87" s="303"/>
      <c r="DC87" s="303"/>
      <c r="DD87" s="303"/>
      <c r="DE87" s="303"/>
      <c r="DF87" s="203"/>
      <c r="DG87" s="303"/>
      <c r="DH87" s="303"/>
      <c r="DI87" s="303"/>
      <c r="DJ87" s="303"/>
      <c r="DK87" s="303"/>
      <c r="DL87" s="303"/>
      <c r="DM87" s="303"/>
      <c r="DN87" s="303"/>
      <c r="DO87" s="303"/>
      <c r="DP87" s="303"/>
      <c r="DQ87" s="303"/>
      <c r="DR87" s="303"/>
      <c r="DS87" s="303"/>
      <c r="DT87" s="303"/>
      <c r="DU87" s="303"/>
      <c r="DV87" s="303"/>
      <c r="DW87" s="303"/>
      <c r="DX87" s="303"/>
      <c r="DY87" s="303"/>
      <c r="DZ87" s="303"/>
      <c r="EA87" s="303"/>
      <c r="EB87" s="303"/>
      <c r="EC87" s="303"/>
      <c r="ED87" s="303"/>
      <c r="EE87" s="303"/>
      <c r="EF87" s="303"/>
      <c r="EG87" s="303"/>
      <c r="EH87" s="303"/>
      <c r="EI87" s="303"/>
      <c r="EJ87" s="303"/>
      <c r="EK87" s="303"/>
      <c r="EL87" s="303"/>
      <c r="EM87" s="303"/>
      <c r="EN87" s="303"/>
      <c r="EO87" s="303"/>
      <c r="EP87" s="303"/>
      <c r="EQ87" s="303"/>
      <c r="ER87" s="303"/>
      <c r="ES87" s="303"/>
      <c r="ET87" s="303"/>
      <c r="EU87" s="303"/>
      <c r="EV87" s="303"/>
      <c r="EW87" s="303"/>
      <c r="EX87" s="303"/>
      <c r="EY87" s="303"/>
      <c r="EZ87" s="303"/>
      <c r="FA87" s="303"/>
      <c r="FB87" s="303"/>
      <c r="FC87" s="303"/>
      <c r="FD87" s="303"/>
      <c r="FE87" s="303"/>
      <c r="FF87" s="303"/>
      <c r="FG87" s="303"/>
      <c r="FH87" s="303"/>
      <c r="FI87" s="303"/>
      <c r="FJ87" s="303"/>
      <c r="FK87" s="303"/>
      <c r="FL87" s="303"/>
      <c r="FM87" s="303"/>
      <c r="FN87" s="303"/>
      <c r="FO87" s="303"/>
      <c r="FP87" s="303"/>
      <c r="FQ87" s="303"/>
      <c r="FR87" s="303"/>
      <c r="FS87" s="303"/>
      <c r="FT87" s="303"/>
      <c r="FU87" s="303"/>
      <c r="FV87" s="303"/>
      <c r="FW87" s="303"/>
      <c r="FX87" s="303"/>
      <c r="FY87" s="303"/>
      <c r="FZ87" s="303"/>
      <c r="GA87" s="303"/>
      <c r="GB87" s="303"/>
      <c r="GC87" s="303"/>
      <c r="GD87" s="303"/>
      <c r="GE87" s="303"/>
      <c r="GF87" s="303"/>
      <c r="GG87" s="303"/>
      <c r="GH87" s="303"/>
      <c r="GI87" s="303"/>
      <c r="GJ87" s="303"/>
      <c r="GK87" s="303"/>
      <c r="GL87" s="303"/>
      <c r="GM87" s="303"/>
      <c r="GN87" s="303"/>
      <c r="GO87" s="303"/>
      <c r="GP87" s="303"/>
      <c r="GQ87" s="303"/>
      <c r="GR87" s="303"/>
      <c r="GS87" s="303"/>
      <c r="GT87" s="303"/>
      <c r="GU87" s="303"/>
      <c r="GV87" s="303"/>
      <c r="GW87" s="303"/>
      <c r="GX87" s="303"/>
      <c r="GY87" s="303"/>
      <c r="GZ87" s="303"/>
      <c r="HA87" s="303"/>
      <c r="HB87" s="303"/>
      <c r="HC87" s="303"/>
      <c r="HD87" s="303"/>
      <c r="HE87" s="303"/>
      <c r="HF87" s="303"/>
      <c r="HG87" s="303"/>
      <c r="HH87" s="303"/>
      <c r="HI87" s="303"/>
      <c r="HJ87" s="303"/>
      <c r="HK87" s="303"/>
      <c r="HL87" s="303"/>
      <c r="HM87" s="303"/>
      <c r="HN87" s="303"/>
      <c r="HO87" s="303"/>
      <c r="HP87" s="303"/>
      <c r="HQ87" s="303"/>
      <c r="HR87" s="303"/>
      <c r="HS87" s="303"/>
      <c r="HT87" s="303"/>
      <c r="HU87" s="303"/>
      <c r="HV87" s="303"/>
      <c r="HW87" s="303"/>
      <c r="HX87" s="303"/>
      <c r="HY87" s="303"/>
    </row>
    <row r="88" spans="1:233" s="5" customFormat="1">
      <c r="A88" s="303"/>
      <c r="B88" s="303"/>
      <c r="C88" s="303"/>
      <c r="D88" s="303"/>
      <c r="E88" s="303"/>
      <c r="F88" s="303"/>
      <c r="G88" s="2105"/>
      <c r="H88" s="2102"/>
      <c r="I88" s="2103"/>
      <c r="J88" s="1779"/>
      <c r="K88" s="1779"/>
      <c r="L88" s="1779"/>
      <c r="M88" s="1779"/>
      <c r="N88" s="1779"/>
      <c r="O88" s="1779"/>
      <c r="P88" s="2104"/>
      <c r="Q88" s="1779"/>
      <c r="R88" s="303"/>
      <c r="S88" s="2097"/>
      <c r="T88" s="2098"/>
      <c r="U88" s="2098"/>
      <c r="V88" s="2099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  <c r="BS88" s="303"/>
      <c r="BT88" s="303"/>
      <c r="BU88" s="303"/>
      <c r="BV88" s="303"/>
      <c r="BW88" s="303"/>
      <c r="BX88" s="303"/>
      <c r="BY88" s="303"/>
      <c r="BZ88" s="303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  <c r="CW88" s="303"/>
      <c r="CX88" s="303"/>
      <c r="CY88" s="303"/>
      <c r="CZ88" s="303"/>
      <c r="DA88" s="303"/>
      <c r="DB88" s="303"/>
      <c r="DC88" s="303"/>
      <c r="DD88" s="303"/>
      <c r="DE88" s="303"/>
      <c r="DF88" s="203"/>
      <c r="DG88" s="303"/>
      <c r="DH88" s="303"/>
      <c r="DI88" s="303"/>
      <c r="DJ88" s="303"/>
      <c r="DK88" s="303"/>
      <c r="DL88" s="303"/>
      <c r="DM88" s="303"/>
      <c r="DN88" s="303"/>
      <c r="DO88" s="303"/>
      <c r="DP88" s="303"/>
      <c r="DQ88" s="303"/>
      <c r="DR88" s="303"/>
      <c r="DS88" s="303"/>
      <c r="DT88" s="303"/>
      <c r="DU88" s="303"/>
      <c r="DV88" s="303"/>
      <c r="DW88" s="303"/>
      <c r="DX88" s="303"/>
      <c r="DY88" s="303"/>
      <c r="DZ88" s="303"/>
      <c r="EA88" s="303"/>
      <c r="EB88" s="303"/>
      <c r="EC88" s="303"/>
      <c r="ED88" s="303"/>
      <c r="EE88" s="303"/>
      <c r="EF88" s="303"/>
      <c r="EG88" s="303"/>
      <c r="EH88" s="303"/>
      <c r="EI88" s="303"/>
      <c r="EJ88" s="303"/>
      <c r="EK88" s="303"/>
      <c r="EL88" s="303"/>
      <c r="EM88" s="303"/>
      <c r="EN88" s="303"/>
      <c r="EO88" s="303"/>
      <c r="EP88" s="303"/>
      <c r="EQ88" s="303"/>
      <c r="ER88" s="303"/>
      <c r="ES88" s="303"/>
      <c r="ET88" s="303"/>
      <c r="EU88" s="303"/>
      <c r="EV88" s="303"/>
      <c r="EW88" s="303"/>
      <c r="EX88" s="303"/>
      <c r="EY88" s="303"/>
      <c r="EZ88" s="303"/>
      <c r="FA88" s="303"/>
      <c r="FB88" s="303"/>
      <c r="FC88" s="303"/>
      <c r="FD88" s="303"/>
      <c r="FE88" s="303"/>
      <c r="FF88" s="303"/>
      <c r="FG88" s="303"/>
      <c r="FH88" s="303"/>
      <c r="FI88" s="303"/>
      <c r="FJ88" s="303"/>
      <c r="FK88" s="303"/>
      <c r="FL88" s="303"/>
      <c r="FM88" s="303"/>
      <c r="FN88" s="303"/>
      <c r="FO88" s="303"/>
      <c r="FP88" s="303"/>
      <c r="FQ88" s="303"/>
      <c r="FR88" s="303"/>
      <c r="FS88" s="303"/>
      <c r="FT88" s="303"/>
      <c r="FU88" s="303"/>
      <c r="FV88" s="303"/>
      <c r="FW88" s="303"/>
      <c r="FX88" s="303"/>
      <c r="FY88" s="303"/>
      <c r="FZ88" s="303"/>
      <c r="GA88" s="303"/>
      <c r="GB88" s="303"/>
      <c r="GC88" s="303"/>
      <c r="GD88" s="303"/>
      <c r="GE88" s="303"/>
      <c r="GF88" s="303"/>
      <c r="GG88" s="303"/>
      <c r="GH88" s="303"/>
      <c r="GI88" s="303"/>
      <c r="GJ88" s="303"/>
      <c r="GK88" s="303"/>
      <c r="GL88" s="303"/>
      <c r="GM88" s="303"/>
      <c r="GN88" s="303"/>
      <c r="GO88" s="303"/>
      <c r="GP88" s="303"/>
      <c r="GQ88" s="303"/>
      <c r="GR88" s="303"/>
      <c r="GS88" s="303"/>
      <c r="GT88" s="303"/>
      <c r="GU88" s="303"/>
      <c r="GV88" s="303"/>
      <c r="GW88" s="303"/>
      <c r="GX88" s="303"/>
      <c r="GY88" s="303"/>
      <c r="GZ88" s="303"/>
      <c r="HA88" s="303"/>
      <c r="HB88" s="303"/>
      <c r="HC88" s="303"/>
      <c r="HD88" s="303"/>
      <c r="HE88" s="303"/>
      <c r="HF88" s="303"/>
      <c r="HG88" s="303"/>
      <c r="HH88" s="303"/>
      <c r="HI88" s="303"/>
      <c r="HJ88" s="303"/>
      <c r="HK88" s="303"/>
      <c r="HL88" s="303"/>
      <c r="HM88" s="303"/>
      <c r="HN88" s="303"/>
      <c r="HO88" s="303"/>
      <c r="HP88" s="303"/>
      <c r="HQ88" s="303"/>
      <c r="HR88" s="303"/>
      <c r="HS88" s="303"/>
      <c r="HT88" s="303"/>
      <c r="HU88" s="303"/>
      <c r="HV88" s="303"/>
      <c r="HW88" s="303"/>
      <c r="HX88" s="303"/>
      <c r="HY88" s="303"/>
    </row>
    <row r="89" spans="1:233" s="5" customFormat="1">
      <c r="A89" s="303"/>
      <c r="B89" s="303"/>
      <c r="C89" s="303"/>
      <c r="D89" s="303"/>
      <c r="E89" s="303"/>
      <c r="F89" s="303"/>
      <c r="G89" s="2105"/>
      <c r="H89" s="2102"/>
      <c r="I89" s="2103"/>
      <c r="J89" s="1779"/>
      <c r="K89" s="1779"/>
      <c r="L89" s="1779"/>
      <c r="M89" s="1779"/>
      <c r="N89" s="1779"/>
      <c r="O89" s="1779"/>
      <c r="P89" s="2104"/>
      <c r="Q89" s="1779"/>
      <c r="R89" s="303"/>
      <c r="S89" s="2097"/>
      <c r="T89" s="2098"/>
      <c r="U89" s="2098"/>
      <c r="V89" s="2099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  <c r="BS89" s="303"/>
      <c r="BT89" s="303"/>
      <c r="BU89" s="303"/>
      <c r="BV89" s="303"/>
      <c r="BW89" s="303"/>
      <c r="BX89" s="303"/>
      <c r="BY89" s="303"/>
      <c r="BZ89" s="303"/>
      <c r="CA89" s="303"/>
      <c r="CB89" s="303"/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  <c r="CW89" s="303"/>
      <c r="CX89" s="303"/>
      <c r="CY89" s="303"/>
      <c r="CZ89" s="303"/>
      <c r="DA89" s="303"/>
      <c r="DB89" s="303"/>
      <c r="DC89" s="303"/>
      <c r="DD89" s="303"/>
      <c r="DE89" s="303"/>
      <c r="DF89" s="203"/>
      <c r="DG89" s="303"/>
      <c r="DH89" s="303"/>
      <c r="DI89" s="303"/>
      <c r="DJ89" s="303"/>
      <c r="DK89" s="303"/>
      <c r="DL89" s="303"/>
      <c r="DM89" s="303"/>
      <c r="DN89" s="303"/>
      <c r="DO89" s="303"/>
      <c r="DP89" s="303"/>
      <c r="DQ89" s="303"/>
      <c r="DR89" s="303"/>
      <c r="DS89" s="303"/>
      <c r="DT89" s="303"/>
      <c r="DU89" s="303"/>
      <c r="DV89" s="303"/>
      <c r="DW89" s="303"/>
      <c r="DX89" s="303"/>
      <c r="DY89" s="303"/>
      <c r="DZ89" s="303"/>
      <c r="EA89" s="303"/>
      <c r="EB89" s="303"/>
      <c r="EC89" s="303"/>
      <c r="ED89" s="303"/>
      <c r="EE89" s="303"/>
      <c r="EF89" s="303"/>
      <c r="EG89" s="303"/>
      <c r="EH89" s="303"/>
      <c r="EI89" s="303"/>
      <c r="EJ89" s="303"/>
      <c r="EK89" s="303"/>
      <c r="EL89" s="303"/>
      <c r="EM89" s="303"/>
      <c r="EN89" s="303"/>
      <c r="EO89" s="303"/>
      <c r="EP89" s="303"/>
      <c r="EQ89" s="303"/>
      <c r="ER89" s="303"/>
      <c r="ES89" s="303"/>
      <c r="ET89" s="303"/>
      <c r="EU89" s="303"/>
      <c r="EV89" s="303"/>
      <c r="EW89" s="303"/>
      <c r="EX89" s="303"/>
      <c r="EY89" s="303"/>
      <c r="EZ89" s="303"/>
      <c r="FA89" s="303"/>
      <c r="FB89" s="303"/>
      <c r="FC89" s="303"/>
      <c r="FD89" s="303"/>
      <c r="FE89" s="303"/>
      <c r="FF89" s="303"/>
      <c r="FG89" s="303"/>
      <c r="FH89" s="303"/>
      <c r="FI89" s="303"/>
      <c r="FJ89" s="303"/>
      <c r="FK89" s="303"/>
      <c r="FL89" s="303"/>
      <c r="FM89" s="303"/>
      <c r="FN89" s="303"/>
      <c r="FO89" s="303"/>
      <c r="FP89" s="303"/>
      <c r="FQ89" s="303"/>
      <c r="FR89" s="303"/>
      <c r="FS89" s="303"/>
      <c r="FT89" s="303"/>
      <c r="FU89" s="303"/>
      <c r="FV89" s="303"/>
      <c r="FW89" s="303"/>
      <c r="FX89" s="303"/>
      <c r="FY89" s="303"/>
      <c r="FZ89" s="303"/>
      <c r="GA89" s="303"/>
      <c r="GB89" s="303"/>
      <c r="GC89" s="303"/>
      <c r="GD89" s="303"/>
      <c r="GE89" s="303"/>
      <c r="GF89" s="303"/>
      <c r="GG89" s="303"/>
      <c r="GH89" s="303"/>
      <c r="GI89" s="303"/>
      <c r="GJ89" s="303"/>
      <c r="GK89" s="303"/>
      <c r="GL89" s="303"/>
      <c r="GM89" s="303"/>
      <c r="GN89" s="303"/>
      <c r="GO89" s="303"/>
      <c r="GP89" s="303"/>
      <c r="GQ89" s="303"/>
      <c r="GR89" s="303"/>
      <c r="GS89" s="303"/>
      <c r="GT89" s="303"/>
      <c r="GU89" s="303"/>
      <c r="GV89" s="303"/>
      <c r="GW89" s="303"/>
      <c r="GX89" s="303"/>
      <c r="GY89" s="303"/>
      <c r="GZ89" s="303"/>
      <c r="HA89" s="303"/>
      <c r="HB89" s="303"/>
      <c r="HC89" s="303"/>
      <c r="HD89" s="303"/>
      <c r="HE89" s="303"/>
      <c r="HF89" s="303"/>
      <c r="HG89" s="303"/>
      <c r="HH89" s="303"/>
      <c r="HI89" s="303"/>
      <c r="HJ89" s="303"/>
      <c r="HK89" s="303"/>
      <c r="HL89" s="303"/>
      <c r="HM89" s="303"/>
      <c r="HN89" s="303"/>
      <c r="HO89" s="303"/>
      <c r="HP89" s="303"/>
      <c r="HQ89" s="303"/>
      <c r="HR89" s="303"/>
      <c r="HS89" s="303"/>
      <c r="HT89" s="303"/>
      <c r="HU89" s="303"/>
      <c r="HV89" s="303"/>
      <c r="HW89" s="303"/>
      <c r="HX89" s="303"/>
      <c r="HY89" s="303"/>
    </row>
    <row r="90" spans="1:233" s="5" customFormat="1">
      <c r="A90" s="303"/>
      <c r="B90" s="303"/>
      <c r="C90" s="303"/>
      <c r="D90" s="303"/>
      <c r="E90" s="303"/>
      <c r="F90" s="303"/>
      <c r="G90" s="2105"/>
      <c r="H90" s="2102"/>
      <c r="I90" s="2103"/>
      <c r="J90" s="1779"/>
      <c r="K90" s="1779"/>
      <c r="L90" s="1779"/>
      <c r="M90" s="1779"/>
      <c r="N90" s="1779"/>
      <c r="O90" s="1779"/>
      <c r="P90" s="2104"/>
      <c r="Q90" s="1779"/>
      <c r="R90" s="303"/>
      <c r="S90" s="2097"/>
      <c r="T90" s="2098"/>
      <c r="U90" s="2098"/>
      <c r="V90" s="2099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  <c r="BS90" s="303"/>
      <c r="BT90" s="303"/>
      <c r="BU90" s="303"/>
      <c r="BV90" s="303"/>
      <c r="BW90" s="303"/>
      <c r="BX90" s="303"/>
      <c r="BY90" s="303"/>
      <c r="BZ90" s="303"/>
      <c r="CA90" s="303"/>
      <c r="CB90" s="303"/>
      <c r="CC90" s="303"/>
      <c r="CD90" s="303"/>
      <c r="CE90" s="303"/>
      <c r="CF90" s="303"/>
      <c r="CG90" s="303"/>
      <c r="CH90" s="303"/>
      <c r="CI90" s="303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  <c r="CW90" s="303"/>
      <c r="CX90" s="303"/>
      <c r="CY90" s="303"/>
      <c r="CZ90" s="303"/>
      <c r="DA90" s="303"/>
      <c r="DB90" s="303"/>
      <c r="DC90" s="303"/>
      <c r="DD90" s="303"/>
      <c r="DE90" s="303"/>
      <c r="DF90" s="203"/>
      <c r="DG90" s="303"/>
      <c r="DH90" s="303"/>
      <c r="DI90" s="303"/>
      <c r="DJ90" s="303"/>
      <c r="DK90" s="303"/>
      <c r="DL90" s="303"/>
      <c r="DM90" s="303"/>
      <c r="DN90" s="303"/>
      <c r="DO90" s="303"/>
      <c r="DP90" s="303"/>
      <c r="DQ90" s="303"/>
      <c r="DR90" s="303"/>
      <c r="DS90" s="303"/>
      <c r="DT90" s="303"/>
      <c r="DU90" s="303"/>
      <c r="DV90" s="303"/>
      <c r="DW90" s="303"/>
      <c r="DX90" s="303"/>
      <c r="DY90" s="303"/>
      <c r="DZ90" s="303"/>
      <c r="EA90" s="303"/>
      <c r="EB90" s="303"/>
      <c r="EC90" s="303"/>
      <c r="ED90" s="303"/>
      <c r="EE90" s="303"/>
      <c r="EF90" s="303"/>
      <c r="EG90" s="303"/>
      <c r="EH90" s="303"/>
      <c r="EI90" s="303"/>
      <c r="EJ90" s="303"/>
      <c r="EK90" s="303"/>
      <c r="EL90" s="303"/>
      <c r="EM90" s="303"/>
      <c r="EN90" s="303"/>
      <c r="EO90" s="303"/>
      <c r="EP90" s="303"/>
      <c r="EQ90" s="303"/>
      <c r="ER90" s="303"/>
      <c r="ES90" s="303"/>
      <c r="ET90" s="303"/>
      <c r="EU90" s="303"/>
      <c r="EV90" s="303"/>
      <c r="EW90" s="303"/>
      <c r="EX90" s="303"/>
      <c r="EY90" s="303"/>
      <c r="EZ90" s="303"/>
      <c r="FA90" s="303"/>
      <c r="FB90" s="303"/>
      <c r="FC90" s="303"/>
      <c r="FD90" s="303"/>
      <c r="FE90" s="303"/>
      <c r="FF90" s="303"/>
      <c r="FG90" s="303"/>
      <c r="FH90" s="303"/>
      <c r="FI90" s="303"/>
      <c r="FJ90" s="303"/>
      <c r="FK90" s="303"/>
      <c r="FL90" s="303"/>
      <c r="FM90" s="303"/>
      <c r="FN90" s="303"/>
      <c r="FO90" s="303"/>
      <c r="FP90" s="303"/>
      <c r="FQ90" s="303"/>
      <c r="FR90" s="303"/>
      <c r="FS90" s="303"/>
      <c r="FT90" s="303"/>
      <c r="FU90" s="303"/>
      <c r="FV90" s="303"/>
      <c r="FW90" s="303"/>
      <c r="FX90" s="303"/>
      <c r="FY90" s="303"/>
      <c r="FZ90" s="303"/>
      <c r="GA90" s="303"/>
      <c r="GB90" s="303"/>
      <c r="GC90" s="303"/>
      <c r="GD90" s="303"/>
      <c r="GE90" s="303"/>
      <c r="GF90" s="303"/>
      <c r="GG90" s="303"/>
      <c r="GH90" s="303"/>
      <c r="GI90" s="303"/>
      <c r="GJ90" s="303"/>
      <c r="GK90" s="303"/>
      <c r="GL90" s="303"/>
      <c r="GM90" s="303"/>
      <c r="GN90" s="303"/>
      <c r="GO90" s="303"/>
      <c r="GP90" s="303"/>
      <c r="GQ90" s="303"/>
      <c r="GR90" s="303"/>
      <c r="GS90" s="303"/>
      <c r="GT90" s="303"/>
      <c r="GU90" s="303"/>
      <c r="GV90" s="303"/>
      <c r="GW90" s="303"/>
      <c r="GX90" s="303"/>
      <c r="GY90" s="303"/>
      <c r="GZ90" s="303"/>
      <c r="HA90" s="303"/>
      <c r="HB90" s="303"/>
      <c r="HC90" s="303"/>
      <c r="HD90" s="303"/>
      <c r="HE90" s="303"/>
      <c r="HF90" s="303"/>
      <c r="HG90" s="303"/>
      <c r="HH90" s="303"/>
      <c r="HI90" s="303"/>
      <c r="HJ90" s="303"/>
      <c r="HK90" s="303"/>
      <c r="HL90" s="303"/>
      <c r="HM90" s="303"/>
      <c r="HN90" s="303"/>
      <c r="HO90" s="303"/>
      <c r="HP90" s="303"/>
      <c r="HQ90" s="303"/>
      <c r="HR90" s="303"/>
      <c r="HS90" s="303"/>
      <c r="HT90" s="303"/>
      <c r="HU90" s="303"/>
      <c r="HV90" s="303"/>
      <c r="HW90" s="303"/>
      <c r="HX90" s="303"/>
      <c r="HY90" s="303"/>
    </row>
    <row r="91" spans="1:233" s="5" customFormat="1">
      <c r="A91" s="303"/>
      <c r="B91" s="303"/>
      <c r="C91" s="303"/>
      <c r="D91" s="303"/>
      <c r="E91" s="303"/>
      <c r="F91" s="303"/>
      <c r="G91" s="2105"/>
      <c r="H91" s="2102"/>
      <c r="I91" s="2103"/>
      <c r="J91" s="1779"/>
      <c r="K91" s="1779"/>
      <c r="L91" s="1779"/>
      <c r="M91" s="1779"/>
      <c r="N91" s="1779"/>
      <c r="O91" s="1779"/>
      <c r="P91" s="2104"/>
      <c r="Q91" s="1779"/>
      <c r="R91" s="303"/>
      <c r="S91" s="2097"/>
      <c r="T91" s="2098"/>
      <c r="U91" s="2098"/>
      <c r="V91" s="2099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  <c r="BS91" s="303"/>
      <c r="BT91" s="303"/>
      <c r="BU91" s="303"/>
      <c r="BV91" s="303"/>
      <c r="BW91" s="303"/>
      <c r="BX91" s="303"/>
      <c r="BY91" s="303"/>
      <c r="BZ91" s="303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  <c r="CW91" s="303"/>
      <c r="CX91" s="303"/>
      <c r="CY91" s="303"/>
      <c r="CZ91" s="303"/>
      <c r="DA91" s="303"/>
      <c r="DB91" s="303"/>
      <c r="DC91" s="303"/>
      <c r="DD91" s="303"/>
      <c r="DE91" s="303"/>
      <c r="DF91" s="203"/>
      <c r="DG91" s="303"/>
      <c r="DH91" s="303"/>
      <c r="DI91" s="303"/>
      <c r="DJ91" s="303"/>
      <c r="DK91" s="303"/>
      <c r="DL91" s="303"/>
      <c r="DM91" s="303"/>
      <c r="DN91" s="303"/>
      <c r="DO91" s="303"/>
      <c r="DP91" s="303"/>
      <c r="DQ91" s="303"/>
      <c r="DR91" s="303"/>
      <c r="DS91" s="303"/>
      <c r="DT91" s="303"/>
      <c r="DU91" s="303"/>
      <c r="DV91" s="303"/>
      <c r="DW91" s="303"/>
      <c r="DX91" s="303"/>
      <c r="DY91" s="303"/>
      <c r="DZ91" s="303"/>
      <c r="EA91" s="303"/>
      <c r="EB91" s="303"/>
      <c r="EC91" s="303"/>
      <c r="ED91" s="303"/>
      <c r="EE91" s="303"/>
      <c r="EF91" s="303"/>
      <c r="EG91" s="303"/>
      <c r="EH91" s="303"/>
      <c r="EI91" s="303"/>
      <c r="EJ91" s="303"/>
      <c r="EK91" s="303"/>
      <c r="EL91" s="303"/>
      <c r="EM91" s="303"/>
      <c r="EN91" s="303"/>
      <c r="EO91" s="303"/>
      <c r="EP91" s="303"/>
      <c r="EQ91" s="303"/>
      <c r="ER91" s="303"/>
      <c r="ES91" s="303"/>
      <c r="ET91" s="303"/>
      <c r="EU91" s="303"/>
      <c r="EV91" s="303"/>
      <c r="EW91" s="303"/>
      <c r="EX91" s="303"/>
      <c r="EY91" s="303"/>
      <c r="EZ91" s="303"/>
      <c r="FA91" s="303"/>
      <c r="FB91" s="303"/>
      <c r="FC91" s="303"/>
      <c r="FD91" s="303"/>
      <c r="FE91" s="303"/>
      <c r="FF91" s="303"/>
      <c r="FG91" s="303"/>
      <c r="FH91" s="303"/>
      <c r="FI91" s="303"/>
      <c r="FJ91" s="303"/>
      <c r="FK91" s="303"/>
      <c r="FL91" s="303"/>
      <c r="FM91" s="303"/>
      <c r="FN91" s="303"/>
      <c r="FO91" s="303"/>
      <c r="FP91" s="303"/>
      <c r="FQ91" s="303"/>
      <c r="FR91" s="303"/>
      <c r="FS91" s="303"/>
      <c r="FT91" s="303"/>
      <c r="FU91" s="303"/>
      <c r="FV91" s="303"/>
      <c r="FW91" s="303"/>
      <c r="FX91" s="303"/>
      <c r="FY91" s="303"/>
      <c r="FZ91" s="303"/>
      <c r="GA91" s="303"/>
      <c r="GB91" s="303"/>
      <c r="GC91" s="303"/>
      <c r="GD91" s="303"/>
      <c r="GE91" s="303"/>
      <c r="GF91" s="303"/>
      <c r="GG91" s="303"/>
      <c r="GH91" s="303"/>
      <c r="GI91" s="303"/>
      <c r="GJ91" s="303"/>
      <c r="GK91" s="303"/>
      <c r="GL91" s="303"/>
      <c r="GM91" s="303"/>
      <c r="GN91" s="303"/>
      <c r="GO91" s="303"/>
      <c r="GP91" s="303"/>
      <c r="GQ91" s="303"/>
      <c r="GR91" s="303"/>
      <c r="GS91" s="303"/>
      <c r="GT91" s="303"/>
      <c r="GU91" s="303"/>
      <c r="GV91" s="303"/>
      <c r="GW91" s="303"/>
      <c r="GX91" s="303"/>
      <c r="GY91" s="303"/>
      <c r="GZ91" s="303"/>
      <c r="HA91" s="303"/>
      <c r="HB91" s="303"/>
      <c r="HC91" s="303"/>
      <c r="HD91" s="303"/>
      <c r="HE91" s="303"/>
      <c r="HF91" s="303"/>
      <c r="HG91" s="303"/>
      <c r="HH91" s="303"/>
      <c r="HI91" s="303"/>
      <c r="HJ91" s="303"/>
      <c r="HK91" s="303"/>
      <c r="HL91" s="303"/>
      <c r="HM91" s="303"/>
      <c r="HN91" s="303"/>
      <c r="HO91" s="303"/>
      <c r="HP91" s="303"/>
      <c r="HQ91" s="303"/>
      <c r="HR91" s="303"/>
      <c r="HS91" s="303"/>
      <c r="HT91" s="303"/>
      <c r="HU91" s="303"/>
      <c r="HV91" s="303"/>
      <c r="HW91" s="303"/>
      <c r="HX91" s="303"/>
      <c r="HY91" s="303"/>
    </row>
    <row r="92" spans="1:233" s="5" customFormat="1">
      <c r="A92" s="303"/>
      <c r="B92" s="303"/>
      <c r="C92" s="303"/>
      <c r="D92" s="303"/>
      <c r="E92" s="303"/>
      <c r="F92" s="303"/>
      <c r="G92" s="2105"/>
      <c r="H92" s="2102"/>
      <c r="I92" s="2103"/>
      <c r="J92" s="1779"/>
      <c r="K92" s="1779"/>
      <c r="L92" s="1779"/>
      <c r="M92" s="1779"/>
      <c r="N92" s="1779"/>
      <c r="O92" s="1779"/>
      <c r="P92" s="2104"/>
      <c r="Q92" s="1779"/>
      <c r="R92" s="303"/>
      <c r="S92" s="2097"/>
      <c r="T92" s="2098"/>
      <c r="U92" s="2098"/>
      <c r="V92" s="2099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  <c r="BS92" s="303"/>
      <c r="BT92" s="303"/>
      <c r="BU92" s="303"/>
      <c r="BV92" s="303"/>
      <c r="BW92" s="303"/>
      <c r="BX92" s="303"/>
      <c r="BY92" s="303"/>
      <c r="BZ92" s="303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303"/>
      <c r="DD92" s="303"/>
      <c r="DE92" s="303"/>
      <c r="DF92" s="203"/>
      <c r="DG92" s="303"/>
      <c r="DH92" s="303"/>
      <c r="DI92" s="303"/>
      <c r="DJ92" s="303"/>
      <c r="DK92" s="303"/>
      <c r="DL92" s="303"/>
      <c r="DM92" s="303"/>
      <c r="DN92" s="303"/>
      <c r="DO92" s="303"/>
      <c r="DP92" s="303"/>
      <c r="DQ92" s="303"/>
      <c r="DR92" s="303"/>
      <c r="DS92" s="303"/>
      <c r="DT92" s="303"/>
      <c r="DU92" s="303"/>
      <c r="DV92" s="303"/>
      <c r="DW92" s="303"/>
      <c r="DX92" s="303"/>
      <c r="DY92" s="303"/>
      <c r="DZ92" s="303"/>
      <c r="EA92" s="303"/>
      <c r="EB92" s="303"/>
      <c r="EC92" s="303"/>
      <c r="ED92" s="303"/>
      <c r="EE92" s="303"/>
      <c r="EF92" s="303"/>
      <c r="EG92" s="303"/>
      <c r="EH92" s="303"/>
      <c r="EI92" s="303"/>
      <c r="EJ92" s="303"/>
      <c r="EK92" s="303"/>
      <c r="EL92" s="303"/>
      <c r="EM92" s="303"/>
      <c r="EN92" s="303"/>
      <c r="EO92" s="303"/>
      <c r="EP92" s="303"/>
      <c r="EQ92" s="303"/>
      <c r="ER92" s="303"/>
      <c r="ES92" s="303"/>
      <c r="ET92" s="303"/>
      <c r="EU92" s="303"/>
      <c r="EV92" s="303"/>
      <c r="EW92" s="303"/>
      <c r="EX92" s="303"/>
      <c r="EY92" s="303"/>
      <c r="EZ92" s="303"/>
      <c r="FA92" s="303"/>
      <c r="FB92" s="303"/>
      <c r="FC92" s="303"/>
      <c r="FD92" s="303"/>
      <c r="FE92" s="303"/>
      <c r="FF92" s="303"/>
      <c r="FG92" s="303"/>
      <c r="FH92" s="303"/>
      <c r="FI92" s="303"/>
      <c r="FJ92" s="303"/>
      <c r="FK92" s="303"/>
      <c r="FL92" s="303"/>
      <c r="FM92" s="303"/>
      <c r="FN92" s="303"/>
      <c r="FO92" s="303"/>
      <c r="FP92" s="303"/>
      <c r="FQ92" s="303"/>
      <c r="FR92" s="303"/>
      <c r="FS92" s="303"/>
      <c r="FT92" s="303"/>
      <c r="FU92" s="303"/>
      <c r="FV92" s="303"/>
      <c r="FW92" s="303"/>
      <c r="FX92" s="303"/>
      <c r="FY92" s="303"/>
      <c r="FZ92" s="303"/>
      <c r="GA92" s="303"/>
      <c r="GB92" s="303"/>
      <c r="GC92" s="303"/>
      <c r="GD92" s="303"/>
      <c r="GE92" s="303"/>
      <c r="GF92" s="303"/>
      <c r="GG92" s="303"/>
      <c r="GH92" s="303"/>
      <c r="GI92" s="303"/>
      <c r="GJ92" s="303"/>
      <c r="GK92" s="303"/>
      <c r="GL92" s="303"/>
      <c r="GM92" s="303"/>
      <c r="GN92" s="303"/>
      <c r="GO92" s="303"/>
      <c r="GP92" s="303"/>
      <c r="GQ92" s="303"/>
      <c r="GR92" s="303"/>
      <c r="GS92" s="303"/>
      <c r="GT92" s="303"/>
      <c r="GU92" s="303"/>
      <c r="GV92" s="303"/>
      <c r="GW92" s="303"/>
      <c r="GX92" s="303"/>
      <c r="GY92" s="303"/>
      <c r="GZ92" s="303"/>
      <c r="HA92" s="303"/>
      <c r="HB92" s="303"/>
      <c r="HC92" s="303"/>
      <c r="HD92" s="303"/>
      <c r="HE92" s="303"/>
      <c r="HF92" s="303"/>
      <c r="HG92" s="303"/>
      <c r="HH92" s="303"/>
      <c r="HI92" s="303"/>
      <c r="HJ92" s="303"/>
      <c r="HK92" s="303"/>
      <c r="HL92" s="303"/>
      <c r="HM92" s="303"/>
      <c r="HN92" s="303"/>
      <c r="HO92" s="303"/>
      <c r="HP92" s="303"/>
      <c r="HQ92" s="303"/>
      <c r="HR92" s="303"/>
      <c r="HS92" s="303"/>
      <c r="HT92" s="303"/>
      <c r="HU92" s="303"/>
      <c r="HV92" s="303"/>
      <c r="HW92" s="303"/>
      <c r="HX92" s="303"/>
      <c r="HY92" s="303"/>
    </row>
    <row r="93" spans="1:233" s="5" customFormat="1">
      <c r="A93" s="303"/>
      <c r="B93" s="303"/>
      <c r="C93" s="303"/>
      <c r="D93" s="303"/>
      <c r="E93" s="303"/>
      <c r="F93" s="303"/>
      <c r="G93" s="2105"/>
      <c r="H93" s="2102"/>
      <c r="I93" s="2103"/>
      <c r="J93" s="1779"/>
      <c r="K93" s="1779"/>
      <c r="L93" s="1779"/>
      <c r="M93" s="1779"/>
      <c r="N93" s="1779"/>
      <c r="O93" s="1779"/>
      <c r="P93" s="2104"/>
      <c r="Q93" s="1779"/>
      <c r="R93" s="303"/>
      <c r="S93" s="2097"/>
      <c r="T93" s="2098"/>
      <c r="U93" s="2098"/>
      <c r="V93" s="2099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  <c r="BS93" s="303"/>
      <c r="BT93" s="303"/>
      <c r="BU93" s="303"/>
      <c r="BV93" s="303"/>
      <c r="BW93" s="303"/>
      <c r="BX93" s="303"/>
      <c r="BY93" s="303"/>
      <c r="BZ93" s="303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  <c r="CW93" s="303"/>
      <c r="CX93" s="303"/>
      <c r="CY93" s="303"/>
      <c r="CZ93" s="303"/>
      <c r="DA93" s="303"/>
      <c r="DB93" s="303"/>
      <c r="DC93" s="303"/>
      <c r="DD93" s="303"/>
      <c r="DE93" s="303"/>
      <c r="DF93" s="203"/>
      <c r="DG93" s="303"/>
      <c r="DH93" s="303"/>
      <c r="DI93" s="303"/>
      <c r="DJ93" s="303"/>
      <c r="DK93" s="303"/>
      <c r="DL93" s="303"/>
      <c r="DM93" s="303"/>
      <c r="DN93" s="303"/>
      <c r="DO93" s="303"/>
      <c r="DP93" s="303"/>
      <c r="DQ93" s="303"/>
      <c r="DR93" s="303"/>
      <c r="DS93" s="303"/>
      <c r="DT93" s="303"/>
      <c r="DU93" s="303"/>
      <c r="DV93" s="303"/>
      <c r="DW93" s="303"/>
      <c r="DX93" s="303"/>
      <c r="DY93" s="303"/>
      <c r="DZ93" s="303"/>
      <c r="EA93" s="303"/>
      <c r="EB93" s="303"/>
      <c r="EC93" s="303"/>
      <c r="ED93" s="303"/>
      <c r="EE93" s="303"/>
      <c r="EF93" s="303"/>
      <c r="EG93" s="303"/>
      <c r="EH93" s="303"/>
      <c r="EI93" s="303"/>
      <c r="EJ93" s="303"/>
      <c r="EK93" s="303"/>
      <c r="EL93" s="303"/>
      <c r="EM93" s="303"/>
      <c r="EN93" s="303"/>
      <c r="EO93" s="303"/>
      <c r="EP93" s="303"/>
      <c r="EQ93" s="303"/>
      <c r="ER93" s="303"/>
      <c r="ES93" s="303"/>
      <c r="ET93" s="303"/>
      <c r="EU93" s="303"/>
      <c r="EV93" s="303"/>
      <c r="EW93" s="303"/>
      <c r="EX93" s="303"/>
      <c r="EY93" s="303"/>
      <c r="EZ93" s="303"/>
      <c r="FA93" s="303"/>
      <c r="FB93" s="303"/>
      <c r="FC93" s="303"/>
      <c r="FD93" s="303"/>
      <c r="FE93" s="303"/>
      <c r="FF93" s="303"/>
      <c r="FG93" s="303"/>
      <c r="FH93" s="303"/>
      <c r="FI93" s="303"/>
      <c r="FJ93" s="303"/>
      <c r="FK93" s="303"/>
      <c r="FL93" s="303"/>
      <c r="FM93" s="303"/>
      <c r="FN93" s="303"/>
      <c r="FO93" s="303"/>
      <c r="FP93" s="303"/>
      <c r="FQ93" s="303"/>
      <c r="FR93" s="303"/>
      <c r="FS93" s="303"/>
      <c r="FT93" s="303"/>
      <c r="FU93" s="303"/>
      <c r="FV93" s="303"/>
      <c r="FW93" s="303"/>
      <c r="FX93" s="303"/>
      <c r="FY93" s="303"/>
      <c r="FZ93" s="303"/>
      <c r="GA93" s="303"/>
      <c r="GB93" s="303"/>
      <c r="GC93" s="303"/>
      <c r="GD93" s="303"/>
      <c r="GE93" s="303"/>
      <c r="GF93" s="303"/>
      <c r="GG93" s="303"/>
      <c r="GH93" s="303"/>
      <c r="GI93" s="303"/>
      <c r="GJ93" s="303"/>
      <c r="GK93" s="303"/>
      <c r="GL93" s="303"/>
      <c r="GM93" s="303"/>
      <c r="GN93" s="303"/>
      <c r="GO93" s="303"/>
      <c r="GP93" s="303"/>
      <c r="GQ93" s="303"/>
      <c r="GR93" s="303"/>
      <c r="GS93" s="303"/>
      <c r="GT93" s="303"/>
      <c r="GU93" s="303"/>
      <c r="GV93" s="303"/>
      <c r="GW93" s="303"/>
      <c r="GX93" s="303"/>
      <c r="GY93" s="303"/>
      <c r="GZ93" s="303"/>
      <c r="HA93" s="303"/>
      <c r="HB93" s="303"/>
      <c r="HC93" s="303"/>
      <c r="HD93" s="303"/>
      <c r="HE93" s="303"/>
      <c r="HF93" s="303"/>
      <c r="HG93" s="303"/>
      <c r="HH93" s="303"/>
      <c r="HI93" s="303"/>
      <c r="HJ93" s="303"/>
      <c r="HK93" s="303"/>
      <c r="HL93" s="303"/>
      <c r="HM93" s="303"/>
      <c r="HN93" s="303"/>
      <c r="HO93" s="303"/>
      <c r="HP93" s="303"/>
      <c r="HQ93" s="303"/>
      <c r="HR93" s="303"/>
      <c r="HS93" s="303"/>
      <c r="HT93" s="303"/>
      <c r="HU93" s="303"/>
      <c r="HV93" s="303"/>
      <c r="HW93" s="303"/>
      <c r="HX93" s="303"/>
      <c r="HY93" s="303"/>
    </row>
    <row r="94" spans="1:233" s="5" customFormat="1">
      <c r="A94" s="303"/>
      <c r="B94" s="303"/>
      <c r="C94" s="303"/>
      <c r="D94" s="303"/>
      <c r="E94" s="303"/>
      <c r="F94" s="303"/>
      <c r="G94" s="2105"/>
      <c r="H94" s="2102"/>
      <c r="I94" s="2103"/>
      <c r="J94" s="1779"/>
      <c r="K94" s="1779"/>
      <c r="L94" s="1779"/>
      <c r="M94" s="1779"/>
      <c r="N94" s="1779"/>
      <c r="O94" s="1779"/>
      <c r="P94" s="2104"/>
      <c r="Q94" s="1779"/>
      <c r="R94" s="303"/>
      <c r="S94" s="2097"/>
      <c r="T94" s="2098"/>
      <c r="U94" s="2098"/>
      <c r="V94" s="2099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  <c r="BS94" s="303"/>
      <c r="BT94" s="303"/>
      <c r="BU94" s="303"/>
      <c r="BV94" s="303"/>
      <c r="BW94" s="303"/>
      <c r="BX94" s="303"/>
      <c r="BY94" s="303"/>
      <c r="BZ94" s="303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  <c r="CW94" s="303"/>
      <c r="CX94" s="303"/>
      <c r="CY94" s="303"/>
      <c r="CZ94" s="303"/>
      <c r="DA94" s="303"/>
      <c r="DB94" s="303"/>
      <c r="DC94" s="303"/>
      <c r="DD94" s="303"/>
      <c r="DE94" s="303"/>
      <c r="DF94" s="203"/>
      <c r="DG94" s="303"/>
      <c r="DH94" s="303"/>
      <c r="DI94" s="303"/>
      <c r="DJ94" s="303"/>
      <c r="DK94" s="303"/>
      <c r="DL94" s="303"/>
      <c r="DM94" s="303"/>
      <c r="DN94" s="303"/>
      <c r="DO94" s="303"/>
      <c r="DP94" s="303"/>
      <c r="DQ94" s="303"/>
      <c r="DR94" s="303"/>
      <c r="DS94" s="303"/>
      <c r="DT94" s="303"/>
      <c r="DU94" s="303"/>
      <c r="DV94" s="303"/>
      <c r="DW94" s="303"/>
      <c r="DX94" s="303"/>
      <c r="DY94" s="303"/>
      <c r="DZ94" s="303"/>
      <c r="EA94" s="303"/>
      <c r="EB94" s="303"/>
      <c r="EC94" s="303"/>
      <c r="ED94" s="303"/>
      <c r="EE94" s="303"/>
      <c r="EF94" s="303"/>
      <c r="EG94" s="303"/>
      <c r="EH94" s="303"/>
      <c r="EI94" s="303"/>
      <c r="EJ94" s="303"/>
      <c r="EK94" s="303"/>
      <c r="EL94" s="303"/>
      <c r="EM94" s="303"/>
      <c r="EN94" s="303"/>
      <c r="EO94" s="303"/>
      <c r="EP94" s="303"/>
      <c r="EQ94" s="303"/>
      <c r="ER94" s="303"/>
      <c r="ES94" s="303"/>
      <c r="ET94" s="303"/>
      <c r="EU94" s="303"/>
      <c r="EV94" s="303"/>
      <c r="EW94" s="303"/>
      <c r="EX94" s="303"/>
      <c r="EY94" s="303"/>
      <c r="EZ94" s="303"/>
      <c r="FA94" s="303"/>
      <c r="FB94" s="303"/>
      <c r="FC94" s="303"/>
      <c r="FD94" s="303"/>
      <c r="FE94" s="303"/>
      <c r="FF94" s="303"/>
      <c r="FG94" s="303"/>
      <c r="FH94" s="303"/>
      <c r="FI94" s="303"/>
      <c r="FJ94" s="303"/>
      <c r="FK94" s="303"/>
      <c r="FL94" s="303"/>
      <c r="FM94" s="303"/>
      <c r="FN94" s="303"/>
      <c r="FO94" s="303"/>
      <c r="FP94" s="303"/>
      <c r="FQ94" s="303"/>
      <c r="FR94" s="303"/>
      <c r="FS94" s="303"/>
      <c r="FT94" s="303"/>
      <c r="FU94" s="303"/>
      <c r="FV94" s="303"/>
      <c r="FW94" s="303"/>
      <c r="FX94" s="303"/>
      <c r="FY94" s="303"/>
      <c r="FZ94" s="303"/>
      <c r="GA94" s="303"/>
      <c r="GB94" s="303"/>
      <c r="GC94" s="303"/>
      <c r="GD94" s="303"/>
      <c r="GE94" s="303"/>
      <c r="GF94" s="303"/>
      <c r="GG94" s="303"/>
      <c r="GH94" s="303"/>
      <c r="GI94" s="303"/>
      <c r="GJ94" s="303"/>
      <c r="GK94" s="303"/>
      <c r="GL94" s="303"/>
      <c r="GM94" s="303"/>
      <c r="GN94" s="303"/>
      <c r="GO94" s="303"/>
      <c r="GP94" s="303"/>
      <c r="GQ94" s="303"/>
      <c r="GR94" s="303"/>
      <c r="GS94" s="303"/>
      <c r="GT94" s="303"/>
      <c r="GU94" s="303"/>
      <c r="GV94" s="303"/>
      <c r="GW94" s="303"/>
      <c r="GX94" s="303"/>
      <c r="GY94" s="303"/>
      <c r="GZ94" s="303"/>
      <c r="HA94" s="303"/>
      <c r="HB94" s="303"/>
      <c r="HC94" s="303"/>
      <c r="HD94" s="303"/>
      <c r="HE94" s="303"/>
      <c r="HF94" s="303"/>
      <c r="HG94" s="303"/>
      <c r="HH94" s="303"/>
      <c r="HI94" s="303"/>
      <c r="HJ94" s="303"/>
      <c r="HK94" s="303"/>
      <c r="HL94" s="303"/>
      <c r="HM94" s="303"/>
      <c r="HN94" s="303"/>
      <c r="HO94" s="303"/>
      <c r="HP94" s="303"/>
      <c r="HQ94" s="303"/>
      <c r="HR94" s="303"/>
      <c r="HS94" s="303"/>
      <c r="HT94" s="303"/>
      <c r="HU94" s="303"/>
      <c r="HV94" s="303"/>
      <c r="HW94" s="303"/>
      <c r="HX94" s="303"/>
      <c r="HY94" s="303"/>
    </row>
    <row r="95" spans="1:233" s="5" customFormat="1">
      <c r="A95" s="303"/>
      <c r="B95" s="303"/>
      <c r="C95" s="303"/>
      <c r="D95" s="303"/>
      <c r="E95" s="303"/>
      <c r="F95" s="303"/>
      <c r="G95" s="2105"/>
      <c r="H95" s="2102"/>
      <c r="I95" s="2103"/>
      <c r="J95" s="1779"/>
      <c r="K95" s="1779"/>
      <c r="L95" s="1779"/>
      <c r="M95" s="1779"/>
      <c r="N95" s="1779"/>
      <c r="O95" s="1779"/>
      <c r="P95" s="2104"/>
      <c r="Q95" s="1779"/>
      <c r="R95" s="303"/>
      <c r="S95" s="2097"/>
      <c r="T95" s="2098"/>
      <c r="U95" s="2098"/>
      <c r="V95" s="2099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  <c r="DD95" s="303"/>
      <c r="DE95" s="303"/>
      <c r="DF95" s="203"/>
      <c r="DG95" s="303"/>
      <c r="DH95" s="303"/>
      <c r="DI95" s="303"/>
      <c r="DJ95" s="303"/>
      <c r="DK95" s="303"/>
      <c r="DL95" s="303"/>
      <c r="DM95" s="303"/>
      <c r="DN95" s="303"/>
      <c r="DO95" s="303"/>
      <c r="DP95" s="303"/>
      <c r="DQ95" s="303"/>
      <c r="DR95" s="303"/>
      <c r="DS95" s="303"/>
      <c r="DT95" s="303"/>
      <c r="DU95" s="303"/>
      <c r="DV95" s="303"/>
      <c r="DW95" s="303"/>
      <c r="DX95" s="303"/>
      <c r="DY95" s="303"/>
      <c r="DZ95" s="303"/>
      <c r="EA95" s="303"/>
      <c r="EB95" s="303"/>
      <c r="EC95" s="303"/>
      <c r="ED95" s="303"/>
      <c r="EE95" s="303"/>
      <c r="EF95" s="303"/>
      <c r="EG95" s="303"/>
      <c r="EH95" s="303"/>
      <c r="EI95" s="303"/>
      <c r="EJ95" s="303"/>
      <c r="EK95" s="303"/>
      <c r="EL95" s="303"/>
      <c r="EM95" s="303"/>
      <c r="EN95" s="303"/>
      <c r="EO95" s="303"/>
      <c r="EP95" s="303"/>
      <c r="EQ95" s="303"/>
      <c r="ER95" s="303"/>
      <c r="ES95" s="303"/>
      <c r="ET95" s="303"/>
      <c r="EU95" s="303"/>
      <c r="EV95" s="303"/>
      <c r="EW95" s="303"/>
      <c r="EX95" s="303"/>
      <c r="EY95" s="303"/>
      <c r="EZ95" s="303"/>
      <c r="FA95" s="303"/>
      <c r="FB95" s="303"/>
      <c r="FC95" s="303"/>
      <c r="FD95" s="303"/>
      <c r="FE95" s="303"/>
      <c r="FF95" s="303"/>
      <c r="FG95" s="303"/>
      <c r="FH95" s="303"/>
      <c r="FI95" s="303"/>
      <c r="FJ95" s="303"/>
      <c r="FK95" s="303"/>
      <c r="FL95" s="303"/>
      <c r="FM95" s="303"/>
      <c r="FN95" s="303"/>
      <c r="FO95" s="303"/>
      <c r="FP95" s="303"/>
      <c r="FQ95" s="303"/>
      <c r="FR95" s="303"/>
      <c r="FS95" s="303"/>
      <c r="FT95" s="303"/>
      <c r="FU95" s="303"/>
      <c r="FV95" s="303"/>
      <c r="FW95" s="303"/>
      <c r="FX95" s="303"/>
      <c r="FY95" s="303"/>
      <c r="FZ95" s="303"/>
      <c r="GA95" s="303"/>
      <c r="GB95" s="303"/>
      <c r="GC95" s="303"/>
      <c r="GD95" s="303"/>
      <c r="GE95" s="303"/>
      <c r="GF95" s="303"/>
      <c r="GG95" s="303"/>
      <c r="GH95" s="303"/>
      <c r="GI95" s="303"/>
      <c r="GJ95" s="303"/>
      <c r="GK95" s="303"/>
      <c r="GL95" s="303"/>
      <c r="GM95" s="303"/>
      <c r="GN95" s="303"/>
      <c r="GO95" s="303"/>
      <c r="GP95" s="303"/>
      <c r="GQ95" s="303"/>
      <c r="GR95" s="303"/>
      <c r="GS95" s="303"/>
      <c r="GT95" s="303"/>
      <c r="GU95" s="303"/>
      <c r="GV95" s="303"/>
      <c r="GW95" s="303"/>
      <c r="GX95" s="303"/>
      <c r="GY95" s="303"/>
      <c r="GZ95" s="303"/>
      <c r="HA95" s="303"/>
      <c r="HB95" s="303"/>
      <c r="HC95" s="303"/>
      <c r="HD95" s="303"/>
      <c r="HE95" s="303"/>
      <c r="HF95" s="303"/>
      <c r="HG95" s="303"/>
      <c r="HH95" s="303"/>
      <c r="HI95" s="303"/>
      <c r="HJ95" s="303"/>
      <c r="HK95" s="303"/>
      <c r="HL95" s="303"/>
      <c r="HM95" s="303"/>
      <c r="HN95" s="303"/>
      <c r="HO95" s="303"/>
      <c r="HP95" s="303"/>
      <c r="HQ95" s="303"/>
      <c r="HR95" s="303"/>
      <c r="HS95" s="303"/>
      <c r="HT95" s="303"/>
      <c r="HU95" s="303"/>
      <c r="HV95" s="303"/>
      <c r="HW95" s="303"/>
      <c r="HX95" s="303"/>
      <c r="HY95" s="303"/>
    </row>
    <row r="96" spans="1:233" s="5" customFormat="1">
      <c r="A96" s="303"/>
      <c r="B96" s="303"/>
      <c r="C96" s="303"/>
      <c r="D96" s="303"/>
      <c r="E96" s="303"/>
      <c r="F96" s="303"/>
      <c r="G96" s="2105"/>
      <c r="H96" s="2102"/>
      <c r="I96" s="2103"/>
      <c r="J96" s="1779"/>
      <c r="K96" s="1779"/>
      <c r="L96" s="1779"/>
      <c r="M96" s="1779"/>
      <c r="N96" s="1779"/>
      <c r="O96" s="1779"/>
      <c r="P96" s="2104"/>
      <c r="Q96" s="1779"/>
      <c r="R96" s="303"/>
      <c r="S96" s="2097"/>
      <c r="T96" s="2098"/>
      <c r="U96" s="2098"/>
      <c r="V96" s="2099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  <c r="BS96" s="303"/>
      <c r="BT96" s="303"/>
      <c r="BU96" s="303"/>
      <c r="BV96" s="303"/>
      <c r="BW96" s="303"/>
      <c r="BX96" s="303"/>
      <c r="BY96" s="303"/>
      <c r="BZ96" s="303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  <c r="CW96" s="303"/>
      <c r="CX96" s="303"/>
      <c r="CY96" s="303"/>
      <c r="CZ96" s="303"/>
      <c r="DA96" s="303"/>
      <c r="DB96" s="303"/>
      <c r="DC96" s="303"/>
      <c r="DD96" s="303"/>
      <c r="DE96" s="303"/>
      <c r="DF96" s="203"/>
      <c r="DG96" s="303"/>
      <c r="DH96" s="303"/>
      <c r="DI96" s="303"/>
      <c r="DJ96" s="303"/>
      <c r="DK96" s="303"/>
      <c r="DL96" s="303"/>
      <c r="DM96" s="303"/>
      <c r="DN96" s="303"/>
      <c r="DO96" s="303"/>
      <c r="DP96" s="303"/>
      <c r="DQ96" s="303"/>
      <c r="DR96" s="303"/>
      <c r="DS96" s="303"/>
      <c r="DT96" s="303"/>
      <c r="DU96" s="303"/>
      <c r="DV96" s="303"/>
      <c r="DW96" s="303"/>
      <c r="DX96" s="303"/>
      <c r="DY96" s="303"/>
      <c r="DZ96" s="303"/>
      <c r="EA96" s="303"/>
      <c r="EB96" s="303"/>
      <c r="EC96" s="303"/>
      <c r="ED96" s="303"/>
      <c r="EE96" s="303"/>
      <c r="EF96" s="303"/>
      <c r="EG96" s="303"/>
      <c r="EH96" s="303"/>
      <c r="EI96" s="303"/>
      <c r="EJ96" s="303"/>
      <c r="EK96" s="303"/>
      <c r="EL96" s="303"/>
      <c r="EM96" s="303"/>
      <c r="EN96" s="303"/>
      <c r="EO96" s="303"/>
      <c r="EP96" s="303"/>
      <c r="EQ96" s="303"/>
      <c r="ER96" s="303"/>
      <c r="ES96" s="303"/>
      <c r="ET96" s="303"/>
      <c r="EU96" s="303"/>
      <c r="EV96" s="303"/>
      <c r="EW96" s="303"/>
      <c r="EX96" s="303"/>
      <c r="EY96" s="303"/>
      <c r="EZ96" s="303"/>
      <c r="FA96" s="303"/>
      <c r="FB96" s="303"/>
      <c r="FC96" s="303"/>
      <c r="FD96" s="303"/>
      <c r="FE96" s="303"/>
      <c r="FF96" s="303"/>
      <c r="FG96" s="303"/>
      <c r="FH96" s="303"/>
      <c r="FI96" s="303"/>
      <c r="FJ96" s="303"/>
      <c r="FK96" s="303"/>
      <c r="FL96" s="303"/>
      <c r="FM96" s="303"/>
      <c r="FN96" s="303"/>
      <c r="FO96" s="303"/>
      <c r="FP96" s="303"/>
      <c r="FQ96" s="303"/>
      <c r="FR96" s="303"/>
      <c r="FS96" s="303"/>
      <c r="FT96" s="303"/>
      <c r="FU96" s="303"/>
      <c r="FV96" s="303"/>
      <c r="FW96" s="303"/>
      <c r="FX96" s="303"/>
      <c r="FY96" s="303"/>
      <c r="FZ96" s="303"/>
      <c r="GA96" s="303"/>
      <c r="GB96" s="303"/>
      <c r="GC96" s="303"/>
      <c r="GD96" s="303"/>
      <c r="GE96" s="303"/>
      <c r="GF96" s="303"/>
      <c r="GG96" s="303"/>
      <c r="GH96" s="303"/>
      <c r="GI96" s="303"/>
      <c r="GJ96" s="303"/>
      <c r="GK96" s="303"/>
      <c r="GL96" s="303"/>
      <c r="GM96" s="303"/>
      <c r="GN96" s="303"/>
      <c r="GO96" s="303"/>
      <c r="GP96" s="303"/>
      <c r="GQ96" s="303"/>
      <c r="GR96" s="303"/>
      <c r="GS96" s="303"/>
      <c r="GT96" s="303"/>
      <c r="GU96" s="303"/>
      <c r="GV96" s="303"/>
      <c r="GW96" s="303"/>
      <c r="GX96" s="303"/>
      <c r="GY96" s="303"/>
      <c r="GZ96" s="303"/>
      <c r="HA96" s="303"/>
      <c r="HB96" s="303"/>
      <c r="HC96" s="303"/>
      <c r="HD96" s="303"/>
      <c r="HE96" s="303"/>
      <c r="HF96" s="303"/>
      <c r="HG96" s="303"/>
      <c r="HH96" s="303"/>
      <c r="HI96" s="303"/>
      <c r="HJ96" s="303"/>
      <c r="HK96" s="303"/>
      <c r="HL96" s="303"/>
      <c r="HM96" s="303"/>
      <c r="HN96" s="303"/>
      <c r="HO96" s="303"/>
      <c r="HP96" s="303"/>
      <c r="HQ96" s="303"/>
      <c r="HR96" s="303"/>
      <c r="HS96" s="303"/>
      <c r="HT96" s="303"/>
      <c r="HU96" s="303"/>
      <c r="HV96" s="303"/>
      <c r="HW96" s="303"/>
      <c r="HX96" s="303"/>
      <c r="HY96" s="303"/>
    </row>
    <row r="97" spans="1:233" s="5" customFormat="1">
      <c r="A97" s="303"/>
      <c r="B97" s="303"/>
      <c r="C97" s="303"/>
      <c r="D97" s="303"/>
      <c r="E97" s="303"/>
      <c r="F97" s="303"/>
      <c r="G97" s="2105"/>
      <c r="H97" s="2102"/>
      <c r="I97" s="2103"/>
      <c r="J97" s="1779"/>
      <c r="K97" s="1779"/>
      <c r="L97" s="1779"/>
      <c r="M97" s="1779"/>
      <c r="N97" s="1779"/>
      <c r="O97" s="1779"/>
      <c r="P97" s="2104"/>
      <c r="Q97" s="1779"/>
      <c r="R97" s="303"/>
      <c r="S97" s="2097"/>
      <c r="T97" s="2098"/>
      <c r="U97" s="2098"/>
      <c r="V97" s="2099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V97" s="303"/>
      <c r="CW97" s="303"/>
      <c r="CX97" s="303"/>
      <c r="CY97" s="303"/>
      <c r="CZ97" s="303"/>
      <c r="DA97" s="303"/>
      <c r="DB97" s="303"/>
      <c r="DC97" s="303"/>
      <c r="DD97" s="303"/>
      <c r="DE97" s="303"/>
      <c r="DF97" s="203"/>
      <c r="DG97" s="303"/>
      <c r="DH97" s="303"/>
      <c r="DI97" s="303"/>
      <c r="DJ97" s="303"/>
      <c r="DK97" s="303"/>
      <c r="DL97" s="303"/>
      <c r="DM97" s="303"/>
      <c r="DN97" s="303"/>
      <c r="DO97" s="303"/>
      <c r="DP97" s="303"/>
      <c r="DQ97" s="303"/>
      <c r="DR97" s="303"/>
      <c r="DS97" s="303"/>
      <c r="DT97" s="303"/>
      <c r="DU97" s="303"/>
      <c r="DV97" s="303"/>
      <c r="DW97" s="303"/>
      <c r="DX97" s="303"/>
      <c r="DY97" s="303"/>
      <c r="DZ97" s="303"/>
      <c r="EA97" s="303"/>
      <c r="EB97" s="303"/>
      <c r="EC97" s="303"/>
      <c r="ED97" s="303"/>
      <c r="EE97" s="303"/>
      <c r="EF97" s="303"/>
      <c r="EG97" s="303"/>
      <c r="EH97" s="303"/>
      <c r="EI97" s="303"/>
      <c r="EJ97" s="303"/>
      <c r="EK97" s="303"/>
      <c r="EL97" s="303"/>
      <c r="EM97" s="303"/>
      <c r="EN97" s="303"/>
      <c r="EO97" s="303"/>
      <c r="EP97" s="303"/>
      <c r="EQ97" s="303"/>
      <c r="ER97" s="303"/>
      <c r="ES97" s="303"/>
      <c r="ET97" s="303"/>
      <c r="EU97" s="303"/>
      <c r="EV97" s="303"/>
      <c r="EW97" s="303"/>
      <c r="EX97" s="303"/>
      <c r="EY97" s="303"/>
      <c r="EZ97" s="303"/>
      <c r="FA97" s="303"/>
      <c r="FB97" s="303"/>
      <c r="FC97" s="303"/>
      <c r="FD97" s="303"/>
      <c r="FE97" s="303"/>
      <c r="FF97" s="303"/>
      <c r="FG97" s="303"/>
      <c r="FH97" s="303"/>
      <c r="FI97" s="303"/>
      <c r="FJ97" s="303"/>
      <c r="FK97" s="303"/>
      <c r="FL97" s="303"/>
      <c r="FM97" s="303"/>
      <c r="FN97" s="303"/>
      <c r="FO97" s="303"/>
      <c r="FP97" s="303"/>
      <c r="FQ97" s="303"/>
      <c r="FR97" s="303"/>
      <c r="FS97" s="303"/>
      <c r="FT97" s="303"/>
      <c r="FU97" s="303"/>
      <c r="FV97" s="303"/>
      <c r="FW97" s="303"/>
      <c r="FX97" s="303"/>
      <c r="FY97" s="303"/>
      <c r="FZ97" s="303"/>
      <c r="GA97" s="303"/>
      <c r="GB97" s="303"/>
      <c r="GC97" s="303"/>
      <c r="GD97" s="303"/>
      <c r="GE97" s="303"/>
      <c r="GF97" s="303"/>
      <c r="GG97" s="303"/>
      <c r="GH97" s="303"/>
      <c r="GI97" s="303"/>
      <c r="GJ97" s="303"/>
      <c r="GK97" s="303"/>
      <c r="GL97" s="303"/>
      <c r="GM97" s="303"/>
      <c r="GN97" s="303"/>
      <c r="GO97" s="303"/>
      <c r="GP97" s="303"/>
      <c r="GQ97" s="303"/>
      <c r="GR97" s="303"/>
      <c r="GS97" s="303"/>
      <c r="GT97" s="303"/>
      <c r="GU97" s="303"/>
      <c r="GV97" s="303"/>
      <c r="GW97" s="303"/>
      <c r="GX97" s="303"/>
      <c r="GY97" s="303"/>
      <c r="GZ97" s="303"/>
      <c r="HA97" s="303"/>
      <c r="HB97" s="303"/>
      <c r="HC97" s="303"/>
      <c r="HD97" s="303"/>
      <c r="HE97" s="303"/>
      <c r="HF97" s="303"/>
      <c r="HG97" s="303"/>
      <c r="HH97" s="303"/>
      <c r="HI97" s="303"/>
      <c r="HJ97" s="303"/>
      <c r="HK97" s="303"/>
      <c r="HL97" s="303"/>
      <c r="HM97" s="303"/>
      <c r="HN97" s="303"/>
      <c r="HO97" s="303"/>
      <c r="HP97" s="303"/>
      <c r="HQ97" s="303"/>
      <c r="HR97" s="303"/>
      <c r="HS97" s="303"/>
      <c r="HT97" s="303"/>
      <c r="HU97" s="303"/>
      <c r="HV97" s="303"/>
      <c r="HW97" s="303"/>
      <c r="HX97" s="303"/>
      <c r="HY97" s="303"/>
    </row>
    <row r="98" spans="1:233" s="5" customFormat="1">
      <c r="A98" s="303"/>
      <c r="B98" s="303"/>
      <c r="C98" s="303"/>
      <c r="D98" s="303"/>
      <c r="E98" s="303"/>
      <c r="F98" s="303"/>
      <c r="G98" s="2105"/>
      <c r="H98" s="2102"/>
      <c r="I98" s="2103"/>
      <c r="J98" s="1779"/>
      <c r="K98" s="1779"/>
      <c r="L98" s="1779"/>
      <c r="M98" s="1779"/>
      <c r="N98" s="1779"/>
      <c r="O98" s="1779"/>
      <c r="P98" s="2104"/>
      <c r="Q98" s="1779"/>
      <c r="R98" s="303"/>
      <c r="S98" s="2097"/>
      <c r="T98" s="2098"/>
      <c r="U98" s="2098"/>
      <c r="V98" s="2099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2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  <c r="DX98" s="303"/>
      <c r="DY98" s="303"/>
      <c r="DZ98" s="303"/>
      <c r="EA98" s="303"/>
      <c r="EB98" s="303"/>
      <c r="EC98" s="303"/>
      <c r="ED98" s="303"/>
      <c r="EE98" s="303"/>
      <c r="EF98" s="303"/>
      <c r="EG98" s="303"/>
      <c r="EH98" s="303"/>
      <c r="EI98" s="303"/>
      <c r="EJ98" s="303"/>
      <c r="EK98" s="303"/>
      <c r="EL98" s="303"/>
      <c r="EM98" s="303"/>
      <c r="EN98" s="303"/>
      <c r="EO98" s="303"/>
      <c r="EP98" s="303"/>
      <c r="EQ98" s="303"/>
      <c r="ER98" s="303"/>
      <c r="ES98" s="303"/>
      <c r="ET98" s="303"/>
      <c r="EU98" s="303"/>
      <c r="EV98" s="303"/>
      <c r="EW98" s="303"/>
      <c r="EX98" s="303"/>
      <c r="EY98" s="303"/>
      <c r="EZ98" s="303"/>
      <c r="FA98" s="303"/>
      <c r="FB98" s="303"/>
      <c r="FC98" s="303"/>
      <c r="FD98" s="303"/>
      <c r="FE98" s="303"/>
      <c r="FF98" s="303"/>
      <c r="FG98" s="303"/>
      <c r="FH98" s="303"/>
      <c r="FI98" s="303"/>
      <c r="FJ98" s="303"/>
      <c r="FK98" s="303"/>
      <c r="FL98" s="303"/>
      <c r="FM98" s="303"/>
      <c r="FN98" s="303"/>
      <c r="FO98" s="303"/>
      <c r="FP98" s="303"/>
      <c r="FQ98" s="303"/>
      <c r="FR98" s="303"/>
      <c r="FS98" s="303"/>
      <c r="FT98" s="303"/>
      <c r="FU98" s="303"/>
      <c r="FV98" s="303"/>
      <c r="FW98" s="303"/>
      <c r="FX98" s="303"/>
      <c r="FY98" s="303"/>
      <c r="FZ98" s="303"/>
      <c r="GA98" s="303"/>
      <c r="GB98" s="303"/>
      <c r="GC98" s="303"/>
      <c r="GD98" s="303"/>
      <c r="GE98" s="303"/>
      <c r="GF98" s="303"/>
      <c r="GG98" s="303"/>
      <c r="GH98" s="303"/>
      <c r="GI98" s="303"/>
      <c r="GJ98" s="303"/>
      <c r="GK98" s="303"/>
      <c r="GL98" s="303"/>
      <c r="GM98" s="303"/>
      <c r="GN98" s="303"/>
      <c r="GO98" s="303"/>
      <c r="GP98" s="303"/>
      <c r="GQ98" s="303"/>
      <c r="GR98" s="303"/>
      <c r="GS98" s="303"/>
      <c r="GT98" s="303"/>
      <c r="GU98" s="303"/>
      <c r="GV98" s="303"/>
      <c r="GW98" s="303"/>
      <c r="GX98" s="303"/>
      <c r="GY98" s="303"/>
      <c r="GZ98" s="303"/>
      <c r="HA98" s="303"/>
      <c r="HB98" s="303"/>
      <c r="HC98" s="303"/>
      <c r="HD98" s="303"/>
      <c r="HE98" s="303"/>
      <c r="HF98" s="303"/>
      <c r="HG98" s="303"/>
      <c r="HH98" s="303"/>
      <c r="HI98" s="303"/>
      <c r="HJ98" s="303"/>
      <c r="HK98" s="303"/>
      <c r="HL98" s="303"/>
      <c r="HM98" s="303"/>
      <c r="HN98" s="303"/>
      <c r="HO98" s="303"/>
      <c r="HP98" s="303"/>
      <c r="HQ98" s="303"/>
      <c r="HR98" s="303"/>
      <c r="HS98" s="303"/>
      <c r="HT98" s="303"/>
      <c r="HU98" s="303"/>
      <c r="HV98" s="303"/>
      <c r="HW98" s="303"/>
      <c r="HX98" s="303"/>
      <c r="HY98" s="303"/>
    </row>
    <row r="99" spans="1:233" s="5" customFormat="1">
      <c r="A99" s="303"/>
      <c r="B99" s="303"/>
      <c r="C99" s="303"/>
      <c r="D99" s="303"/>
      <c r="E99" s="303"/>
      <c r="F99" s="303"/>
      <c r="G99" s="2105"/>
      <c r="H99" s="2102"/>
      <c r="I99" s="2103"/>
      <c r="J99" s="1779"/>
      <c r="K99" s="1779"/>
      <c r="L99" s="1779"/>
      <c r="M99" s="1779"/>
      <c r="N99" s="1779"/>
      <c r="O99" s="1779"/>
      <c r="P99" s="2104"/>
      <c r="Q99" s="1779"/>
      <c r="R99" s="303"/>
      <c r="S99" s="2097"/>
      <c r="T99" s="2098"/>
      <c r="U99" s="2098"/>
      <c r="V99" s="2099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  <c r="BS99" s="303"/>
      <c r="BT99" s="303"/>
      <c r="BU99" s="303"/>
      <c r="BV99" s="303"/>
      <c r="BW99" s="303"/>
      <c r="BX99" s="303"/>
      <c r="BY99" s="303"/>
      <c r="BZ99" s="303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  <c r="CW99" s="303"/>
      <c r="CX99" s="303"/>
      <c r="CY99" s="303"/>
      <c r="CZ99" s="303"/>
      <c r="DA99" s="303"/>
      <c r="DB99" s="303"/>
      <c r="DC99" s="303"/>
      <c r="DD99" s="303"/>
      <c r="DE99" s="303"/>
      <c r="DF99" s="203"/>
      <c r="DG99" s="303"/>
      <c r="DH99" s="303"/>
      <c r="DI99" s="303"/>
      <c r="DJ99" s="303"/>
      <c r="DK99" s="303"/>
      <c r="DL99" s="303"/>
      <c r="DM99" s="303"/>
      <c r="DN99" s="303"/>
      <c r="DO99" s="303"/>
      <c r="DP99" s="303"/>
      <c r="DQ99" s="303"/>
      <c r="DR99" s="303"/>
      <c r="DS99" s="303"/>
      <c r="DT99" s="303"/>
      <c r="DU99" s="303"/>
      <c r="DV99" s="303"/>
      <c r="DW99" s="303"/>
      <c r="DX99" s="303"/>
      <c r="DY99" s="303"/>
      <c r="DZ99" s="303"/>
      <c r="EA99" s="303"/>
      <c r="EB99" s="303"/>
      <c r="EC99" s="303"/>
      <c r="ED99" s="303"/>
      <c r="EE99" s="303"/>
      <c r="EF99" s="303"/>
      <c r="EG99" s="303"/>
      <c r="EH99" s="303"/>
      <c r="EI99" s="303"/>
      <c r="EJ99" s="303"/>
      <c r="EK99" s="303"/>
      <c r="EL99" s="303"/>
      <c r="EM99" s="303"/>
      <c r="EN99" s="303"/>
      <c r="EO99" s="303"/>
      <c r="EP99" s="303"/>
      <c r="EQ99" s="303"/>
      <c r="ER99" s="303"/>
      <c r="ES99" s="303"/>
      <c r="ET99" s="303"/>
      <c r="EU99" s="303"/>
      <c r="EV99" s="303"/>
      <c r="EW99" s="303"/>
      <c r="EX99" s="303"/>
      <c r="EY99" s="303"/>
      <c r="EZ99" s="303"/>
      <c r="FA99" s="303"/>
      <c r="FB99" s="303"/>
      <c r="FC99" s="303"/>
      <c r="FD99" s="303"/>
      <c r="FE99" s="303"/>
      <c r="FF99" s="303"/>
      <c r="FG99" s="303"/>
      <c r="FH99" s="303"/>
      <c r="FI99" s="303"/>
      <c r="FJ99" s="303"/>
      <c r="FK99" s="303"/>
      <c r="FL99" s="303"/>
      <c r="FM99" s="303"/>
      <c r="FN99" s="303"/>
      <c r="FO99" s="303"/>
      <c r="FP99" s="303"/>
      <c r="FQ99" s="303"/>
      <c r="FR99" s="303"/>
      <c r="FS99" s="303"/>
      <c r="FT99" s="303"/>
      <c r="FU99" s="303"/>
      <c r="FV99" s="303"/>
      <c r="FW99" s="303"/>
      <c r="FX99" s="303"/>
      <c r="FY99" s="303"/>
      <c r="FZ99" s="303"/>
      <c r="GA99" s="303"/>
      <c r="GB99" s="303"/>
      <c r="GC99" s="303"/>
      <c r="GD99" s="303"/>
      <c r="GE99" s="303"/>
      <c r="GF99" s="303"/>
      <c r="GG99" s="303"/>
      <c r="GH99" s="303"/>
      <c r="GI99" s="303"/>
      <c r="GJ99" s="303"/>
      <c r="GK99" s="303"/>
      <c r="GL99" s="303"/>
      <c r="GM99" s="303"/>
      <c r="GN99" s="303"/>
      <c r="GO99" s="303"/>
      <c r="GP99" s="303"/>
      <c r="GQ99" s="303"/>
      <c r="GR99" s="303"/>
      <c r="GS99" s="303"/>
      <c r="GT99" s="303"/>
      <c r="GU99" s="303"/>
      <c r="GV99" s="303"/>
      <c r="GW99" s="303"/>
      <c r="GX99" s="303"/>
      <c r="GY99" s="303"/>
      <c r="GZ99" s="303"/>
      <c r="HA99" s="303"/>
      <c r="HB99" s="303"/>
      <c r="HC99" s="303"/>
      <c r="HD99" s="303"/>
      <c r="HE99" s="303"/>
      <c r="HF99" s="303"/>
      <c r="HG99" s="303"/>
      <c r="HH99" s="303"/>
      <c r="HI99" s="303"/>
      <c r="HJ99" s="303"/>
      <c r="HK99" s="303"/>
      <c r="HL99" s="303"/>
      <c r="HM99" s="303"/>
      <c r="HN99" s="303"/>
      <c r="HO99" s="303"/>
      <c r="HP99" s="303"/>
      <c r="HQ99" s="303"/>
      <c r="HR99" s="303"/>
      <c r="HS99" s="303"/>
      <c r="HT99" s="303"/>
      <c r="HU99" s="303"/>
      <c r="HV99" s="303"/>
      <c r="HW99" s="303"/>
      <c r="HX99" s="303"/>
      <c r="HY99" s="303"/>
    </row>
    <row r="100" spans="1:233" s="5" customFormat="1">
      <c r="A100" s="303"/>
      <c r="B100" s="303"/>
      <c r="C100" s="303"/>
      <c r="D100" s="303"/>
      <c r="E100" s="303"/>
      <c r="F100" s="303"/>
      <c r="G100" s="2105"/>
      <c r="H100" s="2102"/>
      <c r="I100" s="2103"/>
      <c r="J100" s="1779"/>
      <c r="K100" s="1779"/>
      <c r="L100" s="1779"/>
      <c r="M100" s="1779"/>
      <c r="N100" s="1779"/>
      <c r="O100" s="1779"/>
      <c r="P100" s="2104"/>
      <c r="Q100" s="1779"/>
      <c r="R100" s="303"/>
      <c r="S100" s="2097"/>
      <c r="T100" s="2098"/>
      <c r="U100" s="2098"/>
      <c r="V100" s="2099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  <c r="BS100" s="303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  <c r="CW100" s="303"/>
      <c r="CX100" s="303"/>
      <c r="CY100" s="303"/>
      <c r="CZ100" s="303"/>
      <c r="DA100" s="305"/>
      <c r="DB100" s="305"/>
      <c r="DC100" s="305"/>
      <c r="DD100" s="305"/>
      <c r="DE100" s="305"/>
      <c r="DF100" s="314"/>
      <c r="DG100" s="305"/>
      <c r="DH100" s="305"/>
      <c r="DI100" s="305"/>
      <c r="DJ100" s="305"/>
      <c r="DK100" s="305"/>
      <c r="DL100" s="305"/>
      <c r="DM100" s="305"/>
      <c r="DN100" s="305"/>
      <c r="DO100" s="305"/>
      <c r="DP100" s="305"/>
      <c r="DQ100" s="305"/>
      <c r="DR100" s="305"/>
      <c r="DS100" s="305"/>
      <c r="DT100" s="305"/>
      <c r="DU100" s="305"/>
      <c r="DV100" s="305"/>
      <c r="DW100" s="305"/>
      <c r="DX100" s="305"/>
      <c r="DY100" s="305"/>
      <c r="DZ100" s="305"/>
      <c r="EA100" s="305"/>
      <c r="EB100" s="305"/>
      <c r="EC100" s="305"/>
      <c r="ED100" s="305"/>
      <c r="EE100" s="305"/>
      <c r="EF100" s="305"/>
      <c r="EG100" s="305"/>
      <c r="EH100" s="305"/>
      <c r="EI100" s="305"/>
      <c r="EJ100" s="305"/>
      <c r="EK100" s="305"/>
      <c r="EL100" s="305"/>
      <c r="EM100" s="305"/>
      <c r="EN100" s="305"/>
      <c r="EO100" s="305"/>
      <c r="EP100" s="305"/>
      <c r="EQ100" s="305"/>
      <c r="ER100" s="305"/>
      <c r="ES100" s="303"/>
      <c r="ET100" s="303"/>
      <c r="EU100" s="303"/>
      <c r="EV100" s="303"/>
      <c r="EW100" s="303"/>
      <c r="EX100" s="303"/>
      <c r="EY100" s="303"/>
      <c r="EZ100" s="303"/>
      <c r="FA100" s="303"/>
      <c r="FB100" s="303"/>
      <c r="FC100" s="303"/>
      <c r="FD100" s="303"/>
      <c r="FE100" s="303"/>
      <c r="FF100" s="303"/>
      <c r="FG100" s="303"/>
      <c r="FH100" s="303"/>
      <c r="FI100" s="303"/>
      <c r="FJ100" s="303"/>
      <c r="FK100" s="303"/>
      <c r="FL100" s="303"/>
      <c r="FM100" s="303"/>
      <c r="FN100" s="303"/>
      <c r="FO100" s="303"/>
      <c r="FP100" s="303"/>
      <c r="FQ100" s="303"/>
      <c r="FR100" s="303"/>
      <c r="FS100" s="303"/>
      <c r="FT100" s="303"/>
      <c r="FU100" s="303"/>
      <c r="FV100" s="303"/>
      <c r="FW100" s="303"/>
      <c r="FX100" s="303"/>
      <c r="FY100" s="303"/>
      <c r="FZ100" s="303"/>
      <c r="GA100" s="303"/>
      <c r="GB100" s="303"/>
      <c r="GC100" s="303"/>
      <c r="GD100" s="303"/>
      <c r="GE100" s="303"/>
      <c r="GF100" s="303"/>
      <c r="GG100" s="303"/>
      <c r="GH100" s="303"/>
      <c r="GI100" s="303"/>
      <c r="GJ100" s="303"/>
      <c r="GK100" s="303"/>
      <c r="GL100" s="303"/>
      <c r="GM100" s="303"/>
      <c r="GN100" s="303"/>
      <c r="GO100" s="303"/>
      <c r="GP100" s="303"/>
      <c r="GQ100" s="303"/>
      <c r="GR100" s="303"/>
      <c r="GS100" s="303"/>
      <c r="GT100" s="303"/>
      <c r="GU100" s="303"/>
      <c r="GV100" s="303"/>
      <c r="GW100" s="303"/>
      <c r="GX100" s="303"/>
      <c r="GY100" s="303"/>
      <c r="GZ100" s="303"/>
      <c r="HA100" s="303"/>
      <c r="HB100" s="303"/>
      <c r="HC100" s="303"/>
      <c r="HD100" s="303"/>
      <c r="HE100" s="303"/>
      <c r="HF100" s="303"/>
      <c r="HG100" s="303"/>
      <c r="HH100" s="303"/>
      <c r="HI100" s="303"/>
      <c r="HJ100" s="303"/>
      <c r="HK100" s="303"/>
      <c r="HL100" s="303"/>
      <c r="HM100" s="303"/>
      <c r="HN100" s="303"/>
      <c r="HO100" s="303"/>
      <c r="HP100" s="303"/>
      <c r="HQ100" s="303"/>
      <c r="HR100" s="303"/>
      <c r="HS100" s="303"/>
      <c r="HT100" s="303"/>
      <c r="HU100" s="303"/>
      <c r="HV100" s="303"/>
      <c r="HW100" s="303"/>
      <c r="HX100" s="303"/>
      <c r="HY100" s="303"/>
    </row>
    <row r="101" spans="1:233" s="5" customFormat="1">
      <c r="A101" s="303"/>
      <c r="B101" s="303"/>
      <c r="C101" s="303"/>
      <c r="D101" s="303"/>
      <c r="E101" s="303"/>
      <c r="F101" s="303"/>
      <c r="G101" s="2105"/>
      <c r="H101" s="2102"/>
      <c r="I101" s="2103"/>
      <c r="J101" s="1779"/>
      <c r="K101" s="1779"/>
      <c r="L101" s="1779"/>
      <c r="M101" s="1779"/>
      <c r="N101" s="1779"/>
      <c r="O101" s="1779"/>
      <c r="P101" s="2104"/>
      <c r="Q101" s="1779"/>
      <c r="R101" s="303"/>
      <c r="S101" s="2097"/>
      <c r="T101" s="2098"/>
      <c r="U101" s="2098"/>
      <c r="V101" s="2099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  <c r="BS101" s="303"/>
      <c r="BT101" s="303"/>
      <c r="BU101" s="303"/>
      <c r="BV101" s="303"/>
      <c r="BW101" s="303"/>
      <c r="BX101" s="303"/>
      <c r="BY101" s="303"/>
      <c r="BZ101" s="303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  <c r="CW101" s="303"/>
      <c r="CX101" s="303"/>
      <c r="CY101" s="303"/>
      <c r="CZ101" s="303"/>
      <c r="DA101" s="305"/>
      <c r="DB101" s="305"/>
      <c r="DC101" s="305"/>
      <c r="DD101" s="305"/>
      <c r="DE101" s="305"/>
      <c r="DF101" s="314"/>
      <c r="DG101" s="305"/>
      <c r="DH101" s="305"/>
      <c r="DI101" s="305"/>
      <c r="DJ101" s="305"/>
      <c r="DK101" s="305"/>
      <c r="DL101" s="305"/>
      <c r="DM101" s="305"/>
      <c r="DN101" s="305"/>
      <c r="DO101" s="305"/>
      <c r="DP101" s="305"/>
      <c r="DQ101" s="305"/>
      <c r="DR101" s="305"/>
      <c r="DS101" s="305"/>
      <c r="DT101" s="305"/>
      <c r="DU101" s="305"/>
      <c r="DV101" s="305"/>
      <c r="DW101" s="305"/>
      <c r="DX101" s="305"/>
      <c r="DY101" s="305"/>
      <c r="DZ101" s="305"/>
      <c r="EA101" s="305"/>
      <c r="EB101" s="305"/>
      <c r="EC101" s="305"/>
      <c r="ED101" s="305"/>
      <c r="EE101" s="305"/>
      <c r="EF101" s="305"/>
      <c r="EG101" s="305"/>
      <c r="EH101" s="305"/>
      <c r="EI101" s="305"/>
      <c r="EJ101" s="305"/>
      <c r="EK101" s="305"/>
      <c r="EL101" s="305"/>
      <c r="EM101" s="305"/>
      <c r="EN101" s="305"/>
      <c r="EO101" s="305"/>
      <c r="EP101" s="305"/>
      <c r="EQ101" s="305"/>
      <c r="ER101" s="305"/>
      <c r="ES101" s="303"/>
      <c r="ET101" s="303"/>
      <c r="EU101" s="303"/>
      <c r="EV101" s="303"/>
      <c r="EW101" s="303"/>
      <c r="EX101" s="303"/>
      <c r="EY101" s="303"/>
      <c r="EZ101" s="303"/>
      <c r="FA101" s="303"/>
      <c r="FB101" s="303"/>
      <c r="FC101" s="303"/>
      <c r="FD101" s="303"/>
      <c r="FE101" s="303"/>
      <c r="FF101" s="303"/>
      <c r="FG101" s="303"/>
      <c r="FH101" s="303"/>
      <c r="FI101" s="303"/>
      <c r="FJ101" s="303"/>
      <c r="FK101" s="303"/>
      <c r="FL101" s="303"/>
      <c r="FM101" s="303"/>
      <c r="FN101" s="303"/>
      <c r="FO101" s="303"/>
      <c r="FP101" s="303"/>
      <c r="FQ101" s="303"/>
      <c r="FR101" s="303"/>
      <c r="FS101" s="303"/>
      <c r="FT101" s="303"/>
      <c r="FU101" s="303"/>
      <c r="FV101" s="303"/>
      <c r="FW101" s="303"/>
      <c r="FX101" s="303"/>
      <c r="FY101" s="303"/>
      <c r="FZ101" s="303"/>
      <c r="GA101" s="303"/>
      <c r="GB101" s="303"/>
      <c r="GC101" s="303"/>
      <c r="GD101" s="303"/>
      <c r="GE101" s="303"/>
      <c r="GF101" s="303"/>
      <c r="GG101" s="303"/>
      <c r="GH101" s="303"/>
      <c r="GI101" s="303"/>
      <c r="GJ101" s="303"/>
      <c r="GK101" s="303"/>
      <c r="GL101" s="303"/>
      <c r="GM101" s="303"/>
      <c r="GN101" s="303"/>
      <c r="GO101" s="303"/>
      <c r="GP101" s="303"/>
      <c r="GQ101" s="303"/>
      <c r="GR101" s="303"/>
      <c r="GS101" s="303"/>
      <c r="GT101" s="303"/>
      <c r="GU101" s="303"/>
      <c r="GV101" s="303"/>
      <c r="GW101" s="303"/>
      <c r="GX101" s="303"/>
      <c r="GY101" s="303"/>
      <c r="GZ101" s="303"/>
      <c r="HA101" s="303"/>
      <c r="HB101" s="303"/>
      <c r="HC101" s="303"/>
      <c r="HD101" s="303"/>
      <c r="HE101" s="303"/>
      <c r="HF101" s="303"/>
      <c r="HG101" s="303"/>
      <c r="HH101" s="303"/>
      <c r="HI101" s="303"/>
      <c r="HJ101" s="303"/>
      <c r="HK101" s="303"/>
      <c r="HL101" s="303"/>
      <c r="HM101" s="303"/>
      <c r="HN101" s="303"/>
      <c r="HO101" s="303"/>
      <c r="HP101" s="303"/>
      <c r="HQ101" s="303"/>
      <c r="HR101" s="303"/>
      <c r="HS101" s="303"/>
      <c r="HT101" s="303"/>
      <c r="HU101" s="303"/>
      <c r="HV101" s="303"/>
      <c r="HW101" s="303"/>
      <c r="HX101" s="303"/>
      <c r="HY101" s="303"/>
    </row>
    <row r="102" spans="1:233">
      <c r="G102" s="2105"/>
      <c r="H102" s="2102"/>
      <c r="I102" s="2103"/>
      <c r="J102" s="1779"/>
      <c r="K102" s="1779"/>
      <c r="L102" s="1779"/>
      <c r="M102" s="1779"/>
      <c r="N102" s="1779"/>
      <c r="O102" s="1779"/>
      <c r="P102" s="2104"/>
      <c r="Q102" s="1779"/>
      <c r="S102" s="2097"/>
      <c r="T102" s="2098"/>
      <c r="U102" s="2098"/>
      <c r="V102" s="2099"/>
    </row>
    <row r="103" spans="1:233">
      <c r="G103" s="2105"/>
      <c r="H103" s="2102"/>
      <c r="I103" s="2103"/>
      <c r="J103" s="1779"/>
      <c r="K103" s="1779"/>
      <c r="L103" s="1779"/>
      <c r="M103" s="1779"/>
      <c r="N103" s="1779"/>
      <c r="O103" s="1779"/>
      <c r="P103" s="2104"/>
      <c r="Q103" s="1779"/>
      <c r="S103" s="2097"/>
      <c r="T103" s="2098"/>
      <c r="U103" s="2098"/>
      <c r="V103" s="2099"/>
    </row>
    <row r="104" spans="1:233">
      <c r="G104" s="2105"/>
      <c r="H104" s="2102"/>
      <c r="I104" s="2103"/>
      <c r="J104" s="1779"/>
      <c r="K104" s="1779"/>
      <c r="L104" s="1779"/>
      <c r="M104" s="1779"/>
      <c r="N104" s="1779"/>
      <c r="O104" s="1779"/>
      <c r="P104" s="2104"/>
      <c r="Q104" s="1779"/>
      <c r="S104" s="2097"/>
      <c r="T104" s="2098"/>
      <c r="U104" s="2098"/>
      <c r="V104" s="2099"/>
    </row>
    <row r="105" spans="1:233">
      <c r="G105" s="2105"/>
      <c r="H105" s="2102"/>
      <c r="I105" s="2103"/>
      <c r="J105" s="1779"/>
      <c r="K105" s="1779"/>
      <c r="L105" s="1779"/>
      <c r="M105" s="1779"/>
      <c r="N105" s="1779"/>
      <c r="O105" s="1779"/>
      <c r="P105" s="2104"/>
      <c r="Q105" s="1779"/>
      <c r="S105" s="2097"/>
      <c r="T105" s="2098"/>
      <c r="U105" s="2098"/>
      <c r="V105" s="2099"/>
    </row>
    <row r="106" spans="1:233">
      <c r="G106" s="2105"/>
      <c r="H106" s="2102"/>
      <c r="I106" s="2103"/>
      <c r="J106" s="1779"/>
      <c r="K106" s="1779"/>
      <c r="L106" s="1779"/>
      <c r="M106" s="1779"/>
      <c r="N106" s="1779"/>
      <c r="O106" s="1779"/>
      <c r="P106" s="2104"/>
      <c r="Q106" s="1779"/>
      <c r="S106" s="2097"/>
      <c r="T106" s="2098"/>
      <c r="U106" s="2098"/>
      <c r="V106" s="2099"/>
    </row>
  </sheetData>
  <customSheetViews>
    <customSheetView guid="{B91C2E87-5EDA-40AE-AC27-0E2C17E803CE}" scale="112" showPageBreaks="1" printArea="1" hiddenRows="1">
      <pane xSplit="1" ySplit="3" topLeftCell="B4" activePane="bottomRight" state="frozen"/>
      <selection pane="bottomRight" activeCell="D41" sqref="D41:E42"/>
      <colBreaks count="3" manualBreakCount="3">
        <brk id="121" max="45" man="1"/>
        <brk id="145" max="45" man="1"/>
        <brk id="156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1"/>
    </customSheetView>
    <customSheetView guid="{7C71EF2A-5ADA-494C-8F58-DDA71753DD90}" showPageBreaks="1" printArea="1" hiddenRows="1">
      <pane xSplit="1" ySplit="3" topLeftCell="B4" activePane="bottomRight" state="frozen"/>
      <selection pane="bottomRight" activeCell="B5" sqref="B5:FD32"/>
      <rowBreaks count="1" manualBreakCount="1">
        <brk id="41" max="16383" man="1"/>
      </rowBreaks>
      <colBreaks count="1" manualBreakCount="1">
        <brk id="152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2"/>
    </customSheetView>
    <customSheetView guid="{23F4DC00-BC97-4745-AA5C-F05D469CB1EF}" showPageBreaks="1" printArea="1" hiddenRows="1">
      <pane xSplit="1" ySplit="2" topLeftCell="EC31" activePane="bottomRight" state="frozen"/>
      <selection pane="bottomRight" activeCell="EL1" sqref="EL1:EL1048576"/>
      <rowBreaks count="1" manualBreakCount="1">
        <brk id="41" max="16383" man="1"/>
      </rowBreaks>
      <colBreaks count="1" manualBreakCount="1">
        <brk id="154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3"/>
    </customSheetView>
    <customSheetView guid="{5A803268-F6C5-4035-B3E1-A94CB9AA8994}" showPageBreaks="1" printArea="1" hiddenRows="1">
      <pane xSplit="1" ySplit="3" topLeftCell="EP4" activePane="bottomRight" state="frozen"/>
      <selection pane="bottomRight" activeCell="ER14" sqref="ER14"/>
      <rowBreaks count="1" manualBreakCount="1">
        <brk id="41" max="16383" man="1"/>
      </rowBreaks>
      <colBreaks count="1" manualBreakCount="1">
        <brk id="152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4"/>
    </customSheetView>
    <customSheetView guid="{4593F3EE-0998-4E0E-994A-E02D6BAF3A4B}" showPageBreaks="1" printArea="1" hiddenRows="1">
      <pane xSplit="1" ySplit="4" topLeftCell="EN25" activePane="bottomRight" state="frozen"/>
      <selection pane="bottomRight" activeCell="A3" sqref="A3"/>
      <rowBreaks count="1" manualBreakCount="1">
        <brk id="32" max="16383" man="1"/>
      </rowBreaks>
      <colBreaks count="1" manualBreakCount="1">
        <brk id="152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5"/>
    </customSheetView>
  </customSheetViews>
  <mergeCells count="1">
    <mergeCell ref="J49:J50"/>
  </mergeCells>
  <dataValidations disablePrompts="1" count="1">
    <dataValidation allowBlank="1" showInputMessage="1" showErrorMessage="1" prompt="precision" sqref="AF3"/>
  </dataValidations>
  <printOptions horizontalCentered="1" verticalCentered="1"/>
  <pageMargins left="0.2" right="0.2" top="0.75" bottom="0.75" header="0.3" footer="0.3"/>
  <pageSetup paperSize="9" scale="40" orientation="landscape" r:id="rId6"/>
  <colBreaks count="3" manualBreakCount="3">
    <brk id="121" max="45" man="1"/>
    <brk id="145" max="45" man="1"/>
    <brk id="15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>
    <tabColor rgb="FFFFFF00"/>
  </sheetPr>
  <dimension ref="A1:N1048552"/>
  <sheetViews>
    <sheetView tabSelected="1" zoomScale="55" zoomScaleNormal="55" zoomScaleSheetLayoutView="84" zoomScalePageLayoutView="90" workbookViewId="0">
      <selection activeCell="A3" sqref="A3"/>
    </sheetView>
  </sheetViews>
  <sheetFormatPr defaultColWidth="8.88671875" defaultRowHeight="13.8"/>
  <cols>
    <col min="1" max="1" width="49.6640625" style="6" customWidth="1"/>
    <col min="2" max="2" width="22.109375" style="6" customWidth="1"/>
    <col min="3" max="3" width="38.33203125" style="6" customWidth="1"/>
    <col min="4" max="4" width="107.33203125" style="6" customWidth="1"/>
    <col min="5" max="5" width="46.44140625" style="6" customWidth="1"/>
    <col min="6" max="6" width="37.88671875" style="6" customWidth="1"/>
    <col min="7" max="7" width="18.5546875" style="6" customWidth="1"/>
    <col min="8" max="8" width="22" style="6" customWidth="1"/>
    <col min="9" max="9" width="32.44140625" style="6" customWidth="1"/>
    <col min="10" max="10" width="2.6640625" style="6" hidden="1" customWidth="1"/>
    <col min="11" max="11" width="19.44140625" style="6" customWidth="1"/>
    <col min="12" max="16384" width="8.88671875" style="6"/>
  </cols>
  <sheetData>
    <row r="1" spans="1:10" ht="30">
      <c r="A1" s="786"/>
      <c r="B1" s="787"/>
      <c r="C1" s="788"/>
      <c r="D1" s="3003" t="s">
        <v>563</v>
      </c>
      <c r="E1" s="789"/>
      <c r="F1" s="789"/>
      <c r="G1" s="3139"/>
      <c r="H1" s="3140" t="s">
        <v>564</v>
      </c>
      <c r="I1" s="3141"/>
      <c r="J1" s="847"/>
    </row>
    <row r="2" spans="1:10" ht="30">
      <c r="A2" s="790"/>
      <c r="B2" s="791"/>
      <c r="C2" s="792"/>
      <c r="D2" s="3004" t="s">
        <v>565</v>
      </c>
      <c r="E2" s="3001"/>
      <c r="F2" s="3001"/>
      <c r="G2" s="3142"/>
      <c r="H2" s="3143"/>
      <c r="I2" s="3144" t="s">
        <v>566</v>
      </c>
      <c r="J2" s="844"/>
    </row>
    <row r="3" spans="1:10" ht="30">
      <c r="A3" s="790"/>
      <c r="B3" s="791"/>
      <c r="C3" s="792"/>
      <c r="D3" s="3004" t="s">
        <v>567</v>
      </c>
      <c r="E3" s="3001"/>
      <c r="F3" s="3000"/>
      <c r="G3" s="3056"/>
      <c r="H3" s="3056"/>
      <c r="I3" s="3145" t="s">
        <v>568</v>
      </c>
      <c r="J3" s="844"/>
    </row>
    <row r="4" spans="1:10" ht="30.6">
      <c r="A4" s="790"/>
      <c r="B4" s="791"/>
      <c r="C4" s="791"/>
      <c r="D4" s="3005"/>
      <c r="E4" s="3002"/>
      <c r="F4" s="3147"/>
      <c r="G4" s="3148" t="s">
        <v>569</v>
      </c>
      <c r="H4" s="3149">
        <f>Forecast!E3</f>
        <v>41856</v>
      </c>
      <c r="I4" s="3146"/>
      <c r="J4" s="844"/>
    </row>
    <row r="5" spans="1:10" ht="22.8">
      <c r="A5" s="3034" t="s">
        <v>570</v>
      </c>
      <c r="B5" s="3035"/>
      <c r="C5" s="3035"/>
      <c r="D5" s="3036">
        <v>11387</v>
      </c>
      <c r="E5" s="3037">
        <v>0.91666666666666663</v>
      </c>
      <c r="F5" s="3038" t="s">
        <v>571</v>
      </c>
      <c r="G5" s="3039">
        <v>41837</v>
      </c>
      <c r="H5" s="3040"/>
      <c r="I5" s="3041"/>
      <c r="J5" s="844"/>
    </row>
    <row r="6" spans="1:10" ht="22.8">
      <c r="A6" s="3042" t="s">
        <v>572</v>
      </c>
      <c r="B6" s="3043"/>
      <c r="C6" s="3044">
        <f>Generation!B1</f>
        <v>41855</v>
      </c>
      <c r="D6" s="3043" t="s">
        <v>573</v>
      </c>
      <c r="E6" s="3043"/>
      <c r="F6" s="3045" t="s">
        <v>574</v>
      </c>
      <c r="G6" s="3046"/>
      <c r="H6" s="3046"/>
      <c r="I6" s="3047"/>
      <c r="J6" s="2380"/>
    </row>
    <row r="7" spans="1:10" ht="22.8">
      <c r="A7" s="3048" t="s">
        <v>575</v>
      </c>
      <c r="B7" s="3049"/>
      <c r="C7" s="3050">
        <f>YesterdayGen!D41</f>
        <v>8831.2999999999993</v>
      </c>
      <c r="D7" s="3049" t="s">
        <v>576</v>
      </c>
      <c r="E7" s="3051">
        <f>YesterdayGen!E41</f>
        <v>0.5</v>
      </c>
      <c r="F7" s="3052" t="s">
        <v>577</v>
      </c>
      <c r="G7" s="3053">
        <f>Master!E48</f>
        <v>0.33333333333333331</v>
      </c>
      <c r="H7" s="3054">
        <f>Master!D48</f>
        <v>7870</v>
      </c>
      <c r="I7" s="3055" t="s">
        <v>41</v>
      </c>
      <c r="J7" s="844"/>
    </row>
    <row r="8" spans="1:10" ht="22.8">
      <c r="A8" s="3048" t="s">
        <v>578</v>
      </c>
      <c r="B8" s="3056"/>
      <c r="C8" s="3057">
        <f>YesterdayGen!D42</f>
        <v>10862</v>
      </c>
      <c r="D8" s="3049" t="s">
        <v>576</v>
      </c>
      <c r="E8" s="3051">
        <f>YesterdayGen!E42</f>
        <v>0.875</v>
      </c>
      <c r="F8" s="3049" t="s">
        <v>1065</v>
      </c>
      <c r="G8" s="3056"/>
      <c r="H8" s="3058">
        <f>Forecast!G177</f>
        <v>12503</v>
      </c>
      <c r="I8" s="3055" t="s">
        <v>41</v>
      </c>
      <c r="J8" s="844"/>
    </row>
    <row r="9" spans="1:10" ht="22.8">
      <c r="A9" s="3048" t="s">
        <v>579</v>
      </c>
      <c r="B9" s="3056"/>
      <c r="C9" s="3057">
        <f>Forecast!P158</f>
        <v>10862</v>
      </c>
      <c r="D9" s="3049" t="s">
        <v>576</v>
      </c>
      <c r="E9" s="3059">
        <f>E8</f>
        <v>0.875</v>
      </c>
      <c r="F9" s="3049" t="s">
        <v>580</v>
      </c>
      <c r="G9" s="3056"/>
      <c r="H9" s="3058">
        <f>Forecast!G176</f>
        <v>11400</v>
      </c>
      <c r="I9" s="3055" t="s">
        <v>41</v>
      </c>
      <c r="J9" s="844"/>
    </row>
    <row r="10" spans="1:10" ht="22.8">
      <c r="A10" s="3048" t="s">
        <v>581</v>
      </c>
      <c r="B10" s="3056"/>
      <c r="C10" s="3057">
        <f>YesterdayGen!D40</f>
        <v>10862</v>
      </c>
      <c r="D10" s="3049" t="s">
        <v>576</v>
      </c>
      <c r="E10" s="3059">
        <f>YesterdayGen!E40</f>
        <v>0.875</v>
      </c>
      <c r="F10" s="3060" t="s">
        <v>473</v>
      </c>
      <c r="G10" s="3061"/>
      <c r="H10" s="3058">
        <f>Forecast!G179</f>
        <v>1103</v>
      </c>
      <c r="I10" s="3055" t="s">
        <v>41</v>
      </c>
      <c r="J10" s="844"/>
    </row>
    <row r="11" spans="1:10" ht="22.8">
      <c r="A11" s="3062" t="s">
        <v>582</v>
      </c>
      <c r="B11" s="3063"/>
      <c r="C11" s="3064">
        <f>Forecast!E161</f>
        <v>249.49977899999999</v>
      </c>
      <c r="D11" s="3065" t="s">
        <v>1066</v>
      </c>
      <c r="E11" s="3066">
        <f>YesterdayGen!D45</f>
        <v>0.95708194853618123</v>
      </c>
      <c r="F11" s="3063" t="s">
        <v>583</v>
      </c>
      <c r="G11" s="3063"/>
      <c r="H11" s="3067">
        <f>Forecast!O176</f>
        <v>0</v>
      </c>
      <c r="I11" s="3068" t="s">
        <v>41</v>
      </c>
      <c r="J11" s="844"/>
    </row>
    <row r="12" spans="1:10" ht="25.95" customHeight="1">
      <c r="A12" s="3069"/>
      <c r="B12" s="3056"/>
      <c r="C12" s="3056"/>
      <c r="D12" s="3070" t="s">
        <v>584</v>
      </c>
      <c r="E12" s="3071"/>
      <c r="F12" s="3071"/>
      <c r="G12" s="3056"/>
      <c r="H12" s="3056"/>
      <c r="I12" s="3055"/>
      <c r="J12" s="2381"/>
    </row>
    <row r="13" spans="1:10" ht="22.95" customHeight="1">
      <c r="A13" s="3069" t="s">
        <v>585</v>
      </c>
      <c r="B13" s="3056"/>
      <c r="C13" s="3056"/>
      <c r="D13" s="3058">
        <f>Forecast!F172</f>
        <v>-580</v>
      </c>
      <c r="E13" s="3056" t="s">
        <v>586</v>
      </c>
      <c r="F13" s="3059">
        <f>Forecast!H172</f>
        <v>0.29166666666666669</v>
      </c>
      <c r="G13" s="3072" t="s">
        <v>587</v>
      </c>
      <c r="H13" s="3073"/>
      <c r="I13" s="3074" t="s">
        <v>588</v>
      </c>
      <c r="J13" s="844"/>
    </row>
    <row r="14" spans="1:10" ht="23.4" customHeight="1">
      <c r="A14" s="3069" t="s">
        <v>589</v>
      </c>
      <c r="B14" s="3056"/>
      <c r="C14" s="3056"/>
      <c r="D14" s="3075" t="s">
        <v>590</v>
      </c>
      <c r="E14" s="3056" t="s">
        <v>586</v>
      </c>
      <c r="F14" s="3059" t="s">
        <v>591</v>
      </c>
      <c r="G14" s="3072" t="s">
        <v>587</v>
      </c>
      <c r="H14" s="3072" t="s">
        <v>592</v>
      </c>
      <c r="I14" s="3074" t="s">
        <v>588</v>
      </c>
      <c r="J14" s="844"/>
    </row>
    <row r="15" spans="1:10" ht="22.8">
      <c r="A15" s="3076"/>
      <c r="B15" s="3077" t="s">
        <v>593</v>
      </c>
      <c r="C15" s="3078"/>
      <c r="D15" s="3079">
        <f>H4</f>
        <v>41856</v>
      </c>
      <c r="E15" s="3080"/>
      <c r="F15" s="3081"/>
      <c r="G15" s="3081"/>
      <c r="H15" s="3081"/>
      <c r="I15" s="3082"/>
      <c r="J15" s="2381"/>
    </row>
    <row r="16" spans="1:10" ht="22.8">
      <c r="A16" s="3083" t="s">
        <v>594</v>
      </c>
      <c r="B16" s="3084">
        <f>Forecast!K186</f>
        <v>103.48</v>
      </c>
      <c r="C16" s="3085" t="s">
        <v>595</v>
      </c>
      <c r="D16" s="3086" t="s">
        <v>596</v>
      </c>
      <c r="E16" s="3087">
        <f>Forecast!O186</f>
        <v>90.6</v>
      </c>
      <c r="F16" s="3085" t="s">
        <v>597</v>
      </c>
      <c r="G16" s="3085"/>
      <c r="H16" s="3085"/>
      <c r="I16" s="3068"/>
      <c r="J16" s="2382"/>
    </row>
    <row r="17" spans="1:13" ht="22.8">
      <c r="A17" s="3048"/>
      <c r="B17" s="3088"/>
      <c r="C17" s="3089"/>
      <c r="D17" s="3090"/>
      <c r="E17" s="3049"/>
      <c r="F17" s="3056"/>
      <c r="G17" s="3049"/>
      <c r="H17" s="3049"/>
      <c r="I17" s="3091"/>
      <c r="J17" s="844"/>
    </row>
    <row r="18" spans="1:13" ht="22.8">
      <c r="A18" s="3048" t="s">
        <v>598</v>
      </c>
      <c r="B18" s="3072" t="s">
        <v>1067</v>
      </c>
      <c r="C18" s="3092">
        <f>Forecast!F167</f>
        <v>1150.43</v>
      </c>
      <c r="D18" s="3049" t="s">
        <v>599</v>
      </c>
      <c r="E18" s="3093" t="s">
        <v>600</v>
      </c>
      <c r="F18" s="3056"/>
      <c r="G18" s="3049"/>
      <c r="H18" s="3094"/>
      <c r="I18" s="3091"/>
      <c r="J18" s="844"/>
    </row>
    <row r="19" spans="1:13" ht="22.8">
      <c r="A19" s="3048"/>
      <c r="B19" s="3088"/>
      <c r="C19" s="3089"/>
      <c r="D19" s="3090"/>
      <c r="E19" s="3056"/>
      <c r="F19" s="3056"/>
      <c r="G19" s="3049" t="s">
        <v>601</v>
      </c>
      <c r="H19" s="3094"/>
      <c r="I19" s="3091" t="s">
        <v>602</v>
      </c>
      <c r="J19" s="844"/>
    </row>
    <row r="20" spans="1:13" ht="22.8">
      <c r="A20" s="3048"/>
      <c r="B20" s="3090"/>
      <c r="C20" s="3089"/>
      <c r="D20" s="3090"/>
      <c r="E20" s="3075"/>
      <c r="F20" s="3075"/>
      <c r="G20" s="3049" t="s">
        <v>603</v>
      </c>
      <c r="H20" s="3094"/>
      <c r="I20" s="3091" t="s">
        <v>602</v>
      </c>
      <c r="J20" s="844"/>
    </row>
    <row r="21" spans="1:13" ht="22.8">
      <c r="A21" s="3048"/>
      <c r="B21" s="3090"/>
      <c r="C21" s="3089"/>
      <c r="D21" s="3090"/>
      <c r="E21" s="3049"/>
      <c r="F21" s="3049"/>
      <c r="G21" s="3056"/>
      <c r="H21" s="3056"/>
      <c r="I21" s="3055"/>
      <c r="J21" s="844"/>
    </row>
    <row r="22" spans="1:13" ht="22.8">
      <c r="A22" s="3095" t="s">
        <v>604</v>
      </c>
      <c r="B22" s="3096"/>
      <c r="C22" s="3097" t="s">
        <v>605</v>
      </c>
      <c r="D22" s="3098">
        <f>Forecast!F168</f>
        <v>95716429.856000006</v>
      </c>
      <c r="E22" s="3093"/>
      <c r="F22" s="3056"/>
      <c r="G22" s="3056"/>
      <c r="H22" s="3056"/>
      <c r="I22" s="3055"/>
      <c r="J22" s="844"/>
    </row>
    <row r="23" spans="1:13" ht="22.8">
      <c r="A23" s="3062"/>
      <c r="B23" s="3099"/>
      <c r="C23" s="3100" t="s">
        <v>1045</v>
      </c>
      <c r="D23" s="3101">
        <f>Forecast!F169</f>
        <v>0</v>
      </c>
      <c r="E23" s="3102" t="s">
        <v>606</v>
      </c>
      <c r="F23" s="3103">
        <f>Forecast!I168</f>
        <v>1161434053.8299999</v>
      </c>
      <c r="G23" s="3102" t="s">
        <v>607</v>
      </c>
      <c r="H23" s="3208">
        <f>Forecast!I169</f>
        <v>1257150483.6859999</v>
      </c>
      <c r="I23" s="3104"/>
      <c r="J23" s="844"/>
    </row>
    <row r="24" spans="1:13" ht="22.8">
      <c r="A24" s="3069"/>
      <c r="B24" s="3056"/>
      <c r="C24" s="3056"/>
      <c r="D24" s="3056"/>
      <c r="E24" s="3056"/>
      <c r="F24" s="3056"/>
      <c r="G24" s="3056"/>
      <c r="H24" s="3056"/>
      <c r="I24" s="3055"/>
      <c r="J24" s="2381"/>
    </row>
    <row r="25" spans="1:13" ht="22.8">
      <c r="A25" s="3048"/>
      <c r="B25" s="3056"/>
      <c r="C25" s="3105" t="s">
        <v>608</v>
      </c>
      <c r="D25" s="3056"/>
      <c r="E25" s="3093"/>
      <c r="F25" s="3056"/>
      <c r="G25" s="3056"/>
      <c r="H25" s="3093"/>
      <c r="I25" s="3106"/>
      <c r="J25" s="844"/>
    </row>
    <row r="26" spans="1:13" ht="22.8">
      <c r="A26" s="3069"/>
      <c r="B26" s="3107"/>
      <c r="C26" s="3056"/>
      <c r="D26" s="3056"/>
      <c r="E26" s="3056"/>
      <c r="F26" s="3056"/>
      <c r="G26" s="3056"/>
      <c r="H26" s="3056"/>
      <c r="I26" s="3055"/>
      <c r="J26" s="844"/>
    </row>
    <row r="27" spans="1:13" ht="22.8">
      <c r="A27" s="3108" t="s">
        <v>609</v>
      </c>
      <c r="B27" s="3109" t="s">
        <v>610</v>
      </c>
      <c r="C27" s="3110"/>
      <c r="D27" s="3110"/>
      <c r="E27" s="3111"/>
      <c r="F27" s="3110" t="s">
        <v>611</v>
      </c>
      <c r="G27" s="3112"/>
      <c r="H27" s="3113"/>
      <c r="I27" s="3114"/>
      <c r="J27" s="2385"/>
    </row>
    <row r="28" spans="1:13" ht="22.8">
      <c r="A28" s="3069"/>
      <c r="B28" s="3093" t="s">
        <v>18</v>
      </c>
      <c r="C28" s="3093"/>
      <c r="D28" s="3115" t="s">
        <v>612</v>
      </c>
      <c r="E28" s="3093"/>
      <c r="F28" s="3093" t="s">
        <v>613</v>
      </c>
      <c r="G28" s="3116"/>
      <c r="H28" s="3117" t="s">
        <v>614</v>
      </c>
      <c r="I28" s="3091"/>
      <c r="J28" s="2381"/>
    </row>
    <row r="29" spans="1:13" ht="22.8">
      <c r="A29" s="3118"/>
      <c r="B29" s="3119" t="s">
        <v>41</v>
      </c>
      <c r="C29" s="3119"/>
      <c r="D29" s="3120" t="s">
        <v>41</v>
      </c>
      <c r="E29" s="3120"/>
      <c r="F29" s="3102"/>
      <c r="G29" s="3063" t="s">
        <v>41</v>
      </c>
      <c r="H29" s="3121" t="s">
        <v>615</v>
      </c>
      <c r="I29" s="3055"/>
      <c r="J29" s="844"/>
    </row>
    <row r="30" spans="1:13" ht="22.8">
      <c r="A30" s="3122" t="s">
        <v>10</v>
      </c>
      <c r="B30" s="3094">
        <f>Forecast!M164</f>
        <v>0</v>
      </c>
      <c r="C30" s="3123">
        <f>Forecast!N164</f>
        <v>0</v>
      </c>
      <c r="D30" s="3094">
        <f>Forecast!W162</f>
        <v>4039.2650423494756</v>
      </c>
      <c r="E30" s="3052"/>
      <c r="F30" s="3124"/>
      <c r="G30" s="3125">
        <f>Forecast!J181</f>
        <v>0</v>
      </c>
      <c r="H30" s="3126">
        <f>Forecast!S165</f>
        <v>0</v>
      </c>
      <c r="I30" s="3127"/>
      <c r="J30" s="2383"/>
      <c r="K30" s="799"/>
      <c r="L30" s="800"/>
      <c r="M30" s="801"/>
    </row>
    <row r="31" spans="1:13" ht="22.8">
      <c r="A31" s="3128" t="s">
        <v>616</v>
      </c>
      <c r="B31" s="3094">
        <f>Forecast!M165</f>
        <v>0</v>
      </c>
      <c r="C31" s="3123">
        <f>Forecast!N165</f>
        <v>0</v>
      </c>
      <c r="D31" s="3094">
        <f>Forecast!W163</f>
        <v>1374.235763211195</v>
      </c>
      <c r="E31" s="3096"/>
      <c r="F31" s="3124"/>
      <c r="G31" s="3129">
        <f>Forecast!K181</f>
        <v>0</v>
      </c>
      <c r="H31" s="3126">
        <f>Forecast!S166</f>
        <v>0</v>
      </c>
      <c r="I31" s="3130"/>
      <c r="J31" s="2377"/>
      <c r="K31" s="799"/>
      <c r="L31" s="800"/>
      <c r="M31" s="801"/>
    </row>
    <row r="32" spans="1:13" ht="22.8">
      <c r="A32" s="3128" t="s">
        <v>617</v>
      </c>
      <c r="B32" s="3094">
        <f>Forecast!M166</f>
        <v>0</v>
      </c>
      <c r="C32" s="3123">
        <f>Forecast!N166</f>
        <v>0</v>
      </c>
      <c r="D32" s="3094">
        <f>Forecast!W164</f>
        <v>1231.3876615724544</v>
      </c>
      <c r="E32" s="3096"/>
      <c r="F32" s="3124" t="s">
        <v>220</v>
      </c>
      <c r="G32" s="3129">
        <f>Forecast!L181</f>
        <v>0</v>
      </c>
      <c r="H32" s="3126">
        <f>Forecast!S167</f>
        <v>0</v>
      </c>
      <c r="I32" s="3130"/>
      <c r="J32" s="2377"/>
      <c r="K32" s="799"/>
      <c r="L32" s="800"/>
      <c r="M32" s="801"/>
    </row>
    <row r="33" spans="1:13" ht="22.8">
      <c r="A33" s="3128" t="s">
        <v>618</v>
      </c>
      <c r="B33" s="3094">
        <f>Forecast!M167</f>
        <v>0</v>
      </c>
      <c r="C33" s="3123">
        <f>Forecast!N167</f>
        <v>0</v>
      </c>
      <c r="D33" s="3094">
        <f>Forecast!W165</f>
        <v>1112.7045125207144</v>
      </c>
      <c r="E33" s="3096"/>
      <c r="F33" s="3124"/>
      <c r="G33" s="3129">
        <f>Forecast!M181</f>
        <v>0</v>
      </c>
      <c r="H33" s="3126">
        <f>Forecast!S168</f>
        <v>0</v>
      </c>
      <c r="I33" s="3130"/>
      <c r="J33" s="2377"/>
      <c r="K33" s="799"/>
      <c r="L33" s="800"/>
      <c r="M33" s="801"/>
    </row>
    <row r="34" spans="1:13" ht="22.8">
      <c r="A34" s="3128" t="s">
        <v>619</v>
      </c>
      <c r="B34" s="3094">
        <f>Forecast!M168</f>
        <v>0</v>
      </c>
      <c r="C34" s="3123">
        <f>Forecast!N168</f>
        <v>0</v>
      </c>
      <c r="D34" s="3094">
        <f>Forecast!W166</f>
        <v>1005.5118698213956</v>
      </c>
      <c r="E34" s="3096"/>
      <c r="F34" s="3124"/>
      <c r="G34" s="3129">
        <f>Forecast!N181</f>
        <v>0</v>
      </c>
      <c r="H34" s="3126">
        <f>Forecast!S169</f>
        <v>0</v>
      </c>
      <c r="I34" s="3130"/>
      <c r="J34" s="2377"/>
      <c r="K34" s="799"/>
      <c r="L34" s="800"/>
      <c r="M34" s="801"/>
    </row>
    <row r="35" spans="1:13" ht="22.8">
      <c r="A35" s="3128" t="s">
        <v>620</v>
      </c>
      <c r="B35" s="3094">
        <f>Forecast!M169</f>
        <v>0</v>
      </c>
      <c r="C35" s="3123">
        <f>Forecast!N169</f>
        <v>0</v>
      </c>
      <c r="D35" s="3094">
        <f>Forecast!W167</f>
        <v>811.4141635978641</v>
      </c>
      <c r="E35" s="3096"/>
      <c r="F35" s="3124"/>
      <c r="G35" s="3129">
        <f>Forecast!O181</f>
        <v>0</v>
      </c>
      <c r="H35" s="3126">
        <f>Forecast!S170</f>
        <v>0</v>
      </c>
      <c r="I35" s="3130"/>
      <c r="J35" s="2377"/>
      <c r="K35" s="799"/>
      <c r="L35" s="800"/>
      <c r="M35" s="801"/>
    </row>
    <row r="36" spans="1:13" ht="22.8">
      <c r="A36" s="3128" t="s">
        <v>621</v>
      </c>
      <c r="B36" s="3094">
        <f>Forecast!M170</f>
        <v>0</v>
      </c>
      <c r="C36" s="3123">
        <f>Forecast!N170</f>
        <v>0</v>
      </c>
      <c r="D36" s="3094">
        <f>Forecast!W168</f>
        <v>452.85087138648504</v>
      </c>
      <c r="E36" s="3096"/>
      <c r="F36" s="3124"/>
      <c r="G36" s="3129">
        <f>Forecast!P181</f>
        <v>0</v>
      </c>
      <c r="H36" s="3126">
        <f>Forecast!S171</f>
        <v>0</v>
      </c>
      <c r="I36" s="3130"/>
      <c r="J36" s="2377"/>
      <c r="K36" s="799"/>
      <c r="L36" s="800"/>
      <c r="M36" s="801"/>
    </row>
    <row r="37" spans="1:13" ht="22.8">
      <c r="A37" s="3128" t="s">
        <v>622</v>
      </c>
      <c r="B37" s="3094">
        <f>Forecast!M171</f>
        <v>0</v>
      </c>
      <c r="C37" s="3123">
        <f>Forecast!N171</f>
        <v>0</v>
      </c>
      <c r="D37" s="3094">
        <f>Forecast!W169</f>
        <v>208.89477904621614</v>
      </c>
      <c r="E37" s="3096"/>
      <c r="F37" s="3124"/>
      <c r="G37" s="3129">
        <f>Forecast!Q181</f>
        <v>0</v>
      </c>
      <c r="H37" s="3126">
        <f>Forecast!S172</f>
        <v>0</v>
      </c>
      <c r="I37" s="3130"/>
      <c r="J37" s="2377"/>
      <c r="K37" s="799"/>
      <c r="L37" s="800"/>
      <c r="M37" s="801"/>
    </row>
    <row r="38" spans="1:13" ht="22.8">
      <c r="A38" s="3128" t="s">
        <v>623</v>
      </c>
      <c r="B38" s="3094">
        <f>Forecast!M172</f>
        <v>0</v>
      </c>
      <c r="C38" s="3123">
        <f>Forecast!N172</f>
        <v>0</v>
      </c>
      <c r="D38" s="3094">
        <f>Forecast!W170</f>
        <v>625.80696372675379</v>
      </c>
      <c r="E38" s="3096"/>
      <c r="F38" s="3124"/>
      <c r="G38" s="3129">
        <f>Forecast!R181</f>
        <v>0</v>
      </c>
      <c r="H38" s="3126">
        <f>Forecast!S173</f>
        <v>0</v>
      </c>
      <c r="I38" s="3131"/>
      <c r="J38" s="2377"/>
      <c r="K38" s="799"/>
      <c r="L38" s="800"/>
      <c r="M38" s="801"/>
    </row>
    <row r="39" spans="1:13" ht="22.8">
      <c r="A39" s="3132" t="s">
        <v>624</v>
      </c>
      <c r="B39" s="3133">
        <f>SUM(B30:B38)</f>
        <v>0</v>
      </c>
      <c r="C39" s="3133"/>
      <c r="D39" s="3133">
        <f>SUM(D30:D38)</f>
        <v>10862.071627232555</v>
      </c>
      <c r="E39" s="3134"/>
      <c r="F39" s="3135"/>
      <c r="G39" s="3133">
        <f>IF(SUM(G30:G38)&lt;2,0,SUM(G30:G38))</f>
        <v>0</v>
      </c>
      <c r="H39" s="3134"/>
      <c r="I39" s="3131"/>
      <c r="J39" s="2384"/>
      <c r="K39" s="799"/>
      <c r="L39" s="800"/>
      <c r="M39" s="803"/>
    </row>
    <row r="40" spans="1:13" ht="22.8">
      <c r="A40" s="3069"/>
      <c r="B40" s="3072"/>
      <c r="C40" s="3070"/>
      <c r="D40" s="3056"/>
      <c r="E40" s="3056"/>
      <c r="F40" s="3056"/>
      <c r="G40" s="3056"/>
      <c r="H40" s="3056"/>
      <c r="I40" s="3055"/>
      <c r="J40" s="844"/>
    </row>
    <row r="41" spans="1:13" ht="22.8">
      <c r="A41" s="3048"/>
      <c r="B41" s="3136" t="s">
        <v>625</v>
      </c>
      <c r="C41" s="3049"/>
      <c r="D41" s="3136"/>
      <c r="E41" s="3136"/>
      <c r="F41" s="3136"/>
      <c r="G41" s="3136"/>
      <c r="H41" s="3136"/>
      <c r="I41" s="3137"/>
      <c r="J41" s="844"/>
    </row>
    <row r="42" spans="1:13" ht="22.8">
      <c r="A42" s="3048"/>
      <c r="B42" s="3136"/>
      <c r="C42" s="3136"/>
      <c r="D42" s="3136"/>
      <c r="E42" s="3136"/>
      <c r="F42" s="3136"/>
      <c r="G42" s="3136"/>
      <c r="H42" s="3138"/>
      <c r="I42" s="3137"/>
      <c r="J42" s="844"/>
    </row>
    <row r="43" spans="1:13" ht="27.6">
      <c r="A43" s="804" t="s">
        <v>626</v>
      </c>
      <c r="B43" s="3033" t="s">
        <v>627</v>
      </c>
      <c r="C43" s="3033"/>
      <c r="D43" s="3033" t="s">
        <v>628</v>
      </c>
      <c r="E43" s="3033" t="s">
        <v>629</v>
      </c>
      <c r="F43" s="805"/>
      <c r="G43" s="805"/>
      <c r="H43" s="806"/>
      <c r="I43" s="2657"/>
      <c r="J43" s="2380"/>
    </row>
    <row r="44" spans="1:13" ht="22.8">
      <c r="A44" s="807"/>
      <c r="B44" s="808"/>
      <c r="C44" s="809"/>
      <c r="D44" s="810"/>
      <c r="E44" s="811" t="s">
        <v>1227</v>
      </c>
      <c r="F44" s="3159"/>
      <c r="G44" s="3206" t="s">
        <v>1205</v>
      </c>
      <c r="H44" s="813"/>
      <c r="I44" s="2658"/>
      <c r="J44" s="844"/>
    </row>
    <row r="45" spans="1:13" ht="28.8">
      <c r="A45" s="814"/>
      <c r="B45" s="815" t="s">
        <v>630</v>
      </c>
      <c r="C45" s="816"/>
      <c r="D45" s="798"/>
      <c r="E45" s="2870" t="s">
        <v>1212</v>
      </c>
      <c r="F45" s="3159"/>
      <c r="G45" s="3434" t="s">
        <v>1236</v>
      </c>
      <c r="H45" s="818"/>
      <c r="I45" s="2659"/>
      <c r="J45" s="844"/>
    </row>
    <row r="46" spans="1:13" ht="28.8">
      <c r="A46" s="819"/>
      <c r="B46" s="816"/>
      <c r="C46" s="820"/>
      <c r="D46" s="798"/>
      <c r="E46" s="817" t="s">
        <v>1248</v>
      </c>
      <c r="F46" s="3160"/>
      <c r="G46" s="3434" t="s">
        <v>1249</v>
      </c>
      <c r="H46" s="821"/>
      <c r="I46" s="2660"/>
      <c r="J46" s="844"/>
    </row>
    <row r="47" spans="1:13" ht="22.8">
      <c r="A47" s="814"/>
      <c r="B47" s="816"/>
      <c r="C47" s="820"/>
      <c r="D47" s="798"/>
      <c r="E47" s="822" t="s">
        <v>1194</v>
      </c>
      <c r="F47" s="3159"/>
      <c r="G47" s="822"/>
      <c r="H47" s="823"/>
      <c r="I47" s="2661"/>
      <c r="J47" s="844"/>
    </row>
    <row r="48" spans="1:13" ht="22.8">
      <c r="A48" s="814"/>
      <c r="B48" s="816"/>
      <c r="C48" s="820"/>
      <c r="D48" s="798"/>
      <c r="E48" s="824" t="s">
        <v>1195</v>
      </c>
      <c r="F48" s="3161"/>
      <c r="G48" s="822"/>
      <c r="H48" s="823"/>
      <c r="I48" s="2662"/>
      <c r="J48" s="844"/>
    </row>
    <row r="49" spans="1:14" ht="22.8">
      <c r="A49" s="814"/>
      <c r="B49" s="810"/>
      <c r="C49" s="820"/>
      <c r="D49" s="825"/>
      <c r="E49" s="822" t="s">
        <v>1225</v>
      </c>
      <c r="F49" s="3159"/>
      <c r="G49" s="822"/>
      <c r="H49" s="826"/>
      <c r="I49" s="2662"/>
      <c r="J49" s="844"/>
    </row>
    <row r="50" spans="1:14" ht="22.8">
      <c r="A50" s="814"/>
      <c r="B50" s="810"/>
      <c r="C50" s="820"/>
      <c r="D50" s="825"/>
      <c r="E50" s="824" t="s">
        <v>1196</v>
      </c>
      <c r="F50" s="3159"/>
      <c r="G50" s="824"/>
      <c r="H50" s="826"/>
      <c r="I50" s="2662"/>
      <c r="J50" s="844"/>
    </row>
    <row r="51" spans="1:14" ht="22.8">
      <c r="A51" s="814"/>
      <c r="B51" s="810"/>
      <c r="C51" s="820"/>
      <c r="D51" s="810"/>
      <c r="E51" s="811" t="s">
        <v>1197</v>
      </c>
      <c r="F51" s="3162"/>
      <c r="G51" s="811"/>
      <c r="H51" s="823"/>
      <c r="I51" s="2662"/>
      <c r="J51" s="844"/>
    </row>
    <row r="52" spans="1:14" ht="25.8">
      <c r="A52" s="814"/>
      <c r="B52" s="827"/>
      <c r="C52" s="828"/>
      <c r="D52" s="829"/>
      <c r="E52" s="3424" t="s">
        <v>1233</v>
      </c>
      <c r="F52" s="3163"/>
      <c r="G52" s="812"/>
      <c r="H52" s="802"/>
      <c r="I52" s="2663"/>
      <c r="J52" s="844"/>
    </row>
    <row r="53" spans="1:14" ht="18">
      <c r="A53" s="830"/>
      <c r="B53" s="831"/>
      <c r="C53" s="832"/>
      <c r="D53" s="795"/>
      <c r="E53" s="833"/>
      <c r="F53" s="795"/>
      <c r="G53" s="795"/>
      <c r="H53" s="798"/>
      <c r="I53" s="2657"/>
      <c r="J53" s="2381"/>
    </row>
    <row r="54" spans="1:14" ht="18">
      <c r="A54" s="834"/>
      <c r="B54" s="794"/>
      <c r="C54" s="794"/>
      <c r="D54" s="794" t="s">
        <v>220</v>
      </c>
      <c r="E54" s="835"/>
      <c r="F54" s="835"/>
      <c r="G54" s="835"/>
      <c r="H54" s="835"/>
      <c r="I54" s="2655"/>
      <c r="J54" s="844"/>
    </row>
    <row r="55" spans="1:14" ht="27.6">
      <c r="A55" s="793"/>
      <c r="B55" s="3032" t="s">
        <v>631</v>
      </c>
      <c r="C55" s="3022"/>
      <c r="D55" s="3022"/>
      <c r="E55" s="3023"/>
      <c r="F55" s="3024"/>
      <c r="G55" s="835"/>
      <c r="H55" s="835"/>
      <c r="I55" s="2655"/>
      <c r="J55" s="844"/>
    </row>
    <row r="56" spans="1:14" ht="27.6">
      <c r="A56" s="837"/>
      <c r="B56" s="838"/>
      <c r="C56" s="3025"/>
      <c r="D56" s="3026"/>
      <c r="E56" s="3027"/>
      <c r="F56" s="3027"/>
      <c r="G56" s="839" t="s">
        <v>465</v>
      </c>
      <c r="H56" s="839"/>
      <c r="I56" s="2656"/>
      <c r="J56" s="844"/>
    </row>
    <row r="57" spans="1:14" ht="27" customHeight="1">
      <c r="A57" s="2601"/>
      <c r="B57" s="2089"/>
      <c r="C57" s="3028" t="s">
        <v>632</v>
      </c>
      <c r="D57" s="3029"/>
      <c r="E57" s="3030" t="s">
        <v>633</v>
      </c>
      <c r="F57" s="3031"/>
      <c r="G57" s="2090"/>
      <c r="H57" s="2090"/>
      <c r="I57" s="2664"/>
      <c r="J57" s="2380"/>
    </row>
    <row r="58" spans="1:14" ht="30" customHeight="1">
      <c r="A58" s="3357" t="s">
        <v>1250</v>
      </c>
      <c r="B58" s="2946"/>
      <c r="C58" s="2946"/>
      <c r="D58" s="3157"/>
      <c r="E58" s="3462"/>
      <c r="F58" s="2935"/>
      <c r="G58" s="2935"/>
      <c r="H58" s="2935"/>
      <c r="I58" s="2936"/>
      <c r="J58" s="2378"/>
      <c r="K58" s="840"/>
    </row>
    <row r="59" spans="1:14" ht="30" customHeight="1">
      <c r="A59" s="3362" t="s">
        <v>1251</v>
      </c>
      <c r="B59" s="2947"/>
      <c r="C59" s="2947"/>
      <c r="D59" s="3157"/>
      <c r="E59" s="3462"/>
      <c r="F59" s="2948"/>
      <c r="G59" s="3021"/>
      <c r="H59" s="3021"/>
      <c r="I59" s="2937"/>
      <c r="J59" s="2378"/>
      <c r="K59" s="840"/>
      <c r="L59"/>
      <c r="M59"/>
      <c r="N59"/>
    </row>
    <row r="60" spans="1:14" ht="30" customHeight="1">
      <c r="A60" s="3357" t="s">
        <v>1252</v>
      </c>
      <c r="B60" s="2947"/>
      <c r="C60" s="2947"/>
      <c r="D60" s="3157"/>
      <c r="E60" s="3462"/>
      <c r="F60" s="3225"/>
      <c r="G60" s="3226"/>
      <c r="H60" s="3227"/>
      <c r="I60" s="2938"/>
      <c r="J60" s="2378"/>
      <c r="K60" s="840"/>
      <c r="L60"/>
      <c r="M60"/>
      <c r="N60"/>
    </row>
    <row r="61" spans="1:14" ht="30" customHeight="1">
      <c r="A61" s="3358" t="s">
        <v>1253</v>
      </c>
      <c r="D61" s="3468"/>
      <c r="E61" s="3462" t="s">
        <v>1269</v>
      </c>
      <c r="F61" s="3225"/>
      <c r="G61" s="3226"/>
      <c r="H61" s="3227"/>
      <c r="I61" s="2938"/>
      <c r="J61" s="2378"/>
      <c r="K61" s="840"/>
      <c r="L61"/>
      <c r="M61"/>
      <c r="N61"/>
    </row>
    <row r="62" spans="1:14" ht="30" customHeight="1">
      <c r="A62" s="3366" t="s">
        <v>1254</v>
      </c>
      <c r="E62" s="3462" t="s">
        <v>1255</v>
      </c>
      <c r="F62" s="3228"/>
      <c r="G62" s="3226"/>
      <c r="H62" s="3227"/>
      <c r="I62" s="2939"/>
      <c r="J62" s="2378"/>
      <c r="K62" s="840"/>
      <c r="L62"/>
      <c r="M62"/>
      <c r="N62"/>
    </row>
    <row r="63" spans="1:14" ht="30" customHeight="1">
      <c r="A63" s="3366" t="s">
        <v>1256</v>
      </c>
      <c r="E63" s="3462"/>
      <c r="F63" s="3190"/>
      <c r="G63" s="3229"/>
      <c r="H63" s="3227"/>
      <c r="I63" s="2939"/>
      <c r="J63" s="2378"/>
      <c r="K63" s="840"/>
      <c r="L63"/>
      <c r="M63"/>
      <c r="N63"/>
    </row>
    <row r="64" spans="1:14" ht="30" customHeight="1">
      <c r="A64" s="3362" t="s">
        <v>1257</v>
      </c>
      <c r="B64" s="3223"/>
      <c r="C64" s="3187"/>
      <c r="D64" s="3224"/>
      <c r="E64" s="3469"/>
      <c r="F64" s="3190"/>
      <c r="G64" s="3230"/>
      <c r="H64" s="3227"/>
      <c r="I64" s="2940"/>
      <c r="J64" s="2378"/>
      <c r="K64" s="840"/>
      <c r="L64"/>
      <c r="M64"/>
      <c r="N64"/>
    </row>
    <row r="65" spans="1:14" ht="30" customHeight="1">
      <c r="A65" s="3479" t="s">
        <v>1258</v>
      </c>
      <c r="B65" s="3223"/>
      <c r="C65" s="3187"/>
      <c r="D65" s="3224"/>
      <c r="E65" s="3462"/>
      <c r="F65" s="3190"/>
      <c r="G65" s="3231"/>
      <c r="H65" s="3232"/>
      <c r="I65" s="2938"/>
      <c r="J65" s="2378"/>
      <c r="K65" s="840"/>
      <c r="L65"/>
      <c r="M65"/>
      <c r="N65"/>
    </row>
    <row r="66" spans="1:14" ht="30" customHeight="1">
      <c r="A66" s="3366" t="s">
        <v>1259</v>
      </c>
      <c r="B66" s="3223"/>
      <c r="C66" s="3187"/>
      <c r="D66" s="3224"/>
      <c r="E66" s="3462"/>
      <c r="F66" s="3198"/>
      <c r="G66" s="3233"/>
      <c r="H66" s="3232"/>
      <c r="I66" s="2938"/>
      <c r="J66" s="2378"/>
      <c r="K66" s="840"/>
      <c r="L66"/>
      <c r="M66"/>
      <c r="N66"/>
    </row>
    <row r="67" spans="1:14" ht="35.4" customHeight="1">
      <c r="A67" s="3480" t="s">
        <v>1260</v>
      </c>
      <c r="E67" s="3465"/>
      <c r="F67" s="3225"/>
      <c r="G67" s="3233"/>
      <c r="H67" s="3192"/>
      <c r="I67" s="2882"/>
      <c r="J67" s="2379"/>
      <c r="K67"/>
      <c r="L67"/>
      <c r="M67"/>
      <c r="N67"/>
    </row>
    <row r="68" spans="1:14" ht="30" customHeight="1">
      <c r="A68" s="3362" t="s">
        <v>1261</v>
      </c>
      <c r="B68" s="3191"/>
      <c r="C68" s="3181"/>
      <c r="D68" s="3224"/>
      <c r="E68" s="3462"/>
      <c r="F68" s="3228"/>
      <c r="G68" s="3192"/>
      <c r="H68" s="3189"/>
      <c r="I68" s="2887"/>
      <c r="J68" s="2553"/>
    </row>
    <row r="69" spans="1:14" ht="42" customHeight="1">
      <c r="A69" s="3362" t="s">
        <v>1262</v>
      </c>
      <c r="B69" s="3191"/>
      <c r="C69" s="3181"/>
      <c r="D69" s="3224"/>
      <c r="E69" s="3462" t="s">
        <v>1263</v>
      </c>
      <c r="F69" s="3225"/>
      <c r="G69" s="3189"/>
      <c r="H69" s="3234"/>
      <c r="I69" s="2883"/>
      <c r="J69" s="2553"/>
    </row>
    <row r="70" spans="1:14" ht="37.950000000000003" customHeight="1">
      <c r="A70" s="3362" t="s">
        <v>1264</v>
      </c>
      <c r="B70" s="3191"/>
      <c r="C70" s="3181"/>
      <c r="D70" s="3224"/>
      <c r="E70" s="3462" t="s">
        <v>1265</v>
      </c>
      <c r="F70" s="3235"/>
      <c r="G70" s="3198"/>
      <c r="H70" s="3189"/>
      <c r="I70" s="2883"/>
      <c r="J70" s="844"/>
    </row>
    <row r="71" spans="1:14" ht="39.6" customHeight="1">
      <c r="A71" s="3361"/>
      <c r="B71" s="3228"/>
      <c r="C71" s="3228"/>
      <c r="D71" s="3188"/>
      <c r="E71" s="3462"/>
      <c r="F71" s="3225"/>
      <c r="G71" s="3189"/>
      <c r="H71" s="3198"/>
      <c r="I71" s="2881"/>
      <c r="J71" s="844"/>
    </row>
    <row r="72" spans="1:14" ht="30" customHeight="1">
      <c r="A72" s="3358"/>
      <c r="B72" s="3228"/>
      <c r="C72" s="3228"/>
      <c r="D72" s="3228"/>
      <c r="E72" s="3469"/>
      <c r="F72" s="3225"/>
      <c r="G72" s="3236"/>
      <c r="H72" s="3189"/>
      <c r="I72" s="2887"/>
      <c r="J72" s="844"/>
    </row>
    <row r="73" spans="1:14" ht="30" customHeight="1">
      <c r="A73" s="3362"/>
      <c r="B73" s="3228"/>
      <c r="C73" s="3181"/>
      <c r="D73" s="3224"/>
      <c r="E73" s="3469"/>
      <c r="F73" s="3198"/>
      <c r="G73" s="3201"/>
      <c r="H73" s="3198"/>
      <c r="I73" s="2888"/>
      <c r="J73" s="844"/>
    </row>
    <row r="74" spans="1:14" ht="31.95" customHeight="1">
      <c r="A74" s="3359"/>
      <c r="B74" s="3190"/>
      <c r="C74" s="3190"/>
      <c r="D74" s="3224"/>
      <c r="E74" s="3469"/>
      <c r="F74" s="3190"/>
      <c r="G74" s="3198"/>
      <c r="H74" s="3198"/>
      <c r="I74" s="2881"/>
      <c r="J74" s="844"/>
    </row>
    <row r="75" spans="1:14" ht="33" customHeight="1">
      <c r="A75" s="3357"/>
      <c r="B75" s="3191"/>
      <c r="C75" s="3181"/>
      <c r="D75" s="3224"/>
      <c r="E75" s="3469"/>
      <c r="F75" s="3198"/>
      <c r="G75" s="3198"/>
      <c r="H75" s="3198"/>
      <c r="I75" s="2887"/>
      <c r="J75" s="844"/>
    </row>
    <row r="76" spans="1:14" ht="27" customHeight="1">
      <c r="A76" s="3357"/>
      <c r="B76" s="3189"/>
      <c r="C76" s="3219"/>
      <c r="D76" s="3249"/>
      <c r="E76" s="3469"/>
      <c r="F76" s="3198"/>
      <c r="G76" s="3198"/>
      <c r="H76" s="3198"/>
      <c r="I76" s="2884"/>
      <c r="J76" s="844"/>
    </row>
    <row r="77" spans="1:14" ht="30" customHeight="1">
      <c r="A77" s="3358"/>
      <c r="B77" s="3228"/>
      <c r="C77" s="3228"/>
      <c r="D77" s="3228"/>
      <c r="E77" s="3469"/>
      <c r="F77" s="3198"/>
      <c r="G77" s="3198"/>
      <c r="H77" s="3198"/>
      <c r="I77" s="2883"/>
      <c r="J77" s="844"/>
    </row>
    <row r="78" spans="1:14" ht="30" customHeight="1">
      <c r="A78" s="3361"/>
      <c r="B78" s="3470"/>
      <c r="C78" s="3189"/>
      <c r="D78" s="3471"/>
      <c r="E78" s="3476"/>
      <c r="F78" s="3225"/>
      <c r="G78" s="3225"/>
      <c r="H78" s="3225"/>
      <c r="I78" s="2886"/>
      <c r="J78" s="844"/>
    </row>
    <row r="79" spans="1:14" ht="27" customHeight="1">
      <c r="A79" s="3362"/>
      <c r="B79" s="3472"/>
      <c r="C79" s="3472"/>
      <c r="D79" s="3471"/>
      <c r="E79" s="3469"/>
      <c r="F79" s="3238"/>
      <c r="G79" s="3225"/>
      <c r="H79" s="3225"/>
      <c r="I79" s="2885"/>
      <c r="J79" s="844"/>
    </row>
    <row r="80" spans="1:14" ht="30.6" customHeight="1">
      <c r="A80" s="3362"/>
      <c r="B80" s="3189"/>
      <c r="C80" s="3198"/>
      <c r="D80" s="3473"/>
      <c r="E80" s="3469"/>
      <c r="F80" s="3192"/>
      <c r="G80" s="3238"/>
      <c r="H80" s="3238"/>
      <c r="I80" s="2885"/>
      <c r="J80" s="844"/>
    </row>
    <row r="81" spans="1:10" ht="25.2" customHeight="1">
      <c r="A81" s="3359"/>
      <c r="B81" s="3198"/>
      <c r="C81" s="3181"/>
      <c r="D81" s="3471"/>
      <c r="E81" s="3469"/>
      <c r="F81" s="3237"/>
      <c r="G81" s="3225"/>
      <c r="H81" s="3239"/>
      <c r="I81" s="2977"/>
      <c r="J81" s="844"/>
    </row>
    <row r="82" spans="1:10" ht="33.75" customHeight="1">
      <c r="A82" s="3362"/>
      <c r="B82" s="3191"/>
      <c r="C82" s="3181"/>
      <c r="D82" s="3474"/>
      <c r="E82" s="3469"/>
      <c r="F82" s="3198"/>
      <c r="G82" s="3240"/>
      <c r="H82" s="3241"/>
      <c r="I82" s="2978"/>
      <c r="J82" s="844"/>
    </row>
    <row r="83" spans="1:10" ht="31.5" customHeight="1">
      <c r="A83" s="3361"/>
      <c r="B83" s="3181"/>
      <c r="C83" s="3182"/>
      <c r="D83" s="3475"/>
      <c r="E83" s="3198"/>
      <c r="F83" s="3192"/>
      <c r="G83" s="3238"/>
      <c r="H83" s="3238"/>
      <c r="I83" s="2978"/>
      <c r="J83" s="844"/>
    </row>
    <row r="84" spans="1:10" ht="26.4" customHeight="1">
      <c r="A84" s="3361"/>
      <c r="B84" s="3181"/>
      <c r="C84" s="3182"/>
      <c r="D84" s="3475"/>
      <c r="E84" s="3237"/>
      <c r="F84" s="3192"/>
      <c r="G84" s="3192"/>
      <c r="H84" s="3192"/>
      <c r="I84" s="2978"/>
      <c r="J84" s="844"/>
    </row>
    <row r="85" spans="1:10" ht="26.4" customHeight="1">
      <c r="A85" s="3362"/>
      <c r="B85" s="3181"/>
      <c r="C85" s="3182"/>
      <c r="D85" s="3475"/>
      <c r="E85" s="3198"/>
      <c r="F85" s="3237"/>
      <c r="G85" s="3192"/>
      <c r="H85" s="3192"/>
      <c r="I85" s="2978"/>
      <c r="J85" s="844"/>
    </row>
    <row r="86" spans="1:10" ht="28.95" customHeight="1">
      <c r="A86" s="3362"/>
      <c r="B86" s="3181"/>
      <c r="C86" s="3182"/>
      <c r="D86" s="3183"/>
      <c r="E86" s="3198"/>
      <c r="F86" s="3192"/>
      <c r="G86" s="3225"/>
      <c r="H86" s="3240"/>
      <c r="I86" s="2978"/>
      <c r="J86" s="844"/>
    </row>
    <row r="87" spans="1:10" ht="31.95" customHeight="1">
      <c r="A87" s="3358"/>
      <c r="B87" s="3192"/>
      <c r="C87" s="3192"/>
      <c r="D87" s="3188"/>
      <c r="E87" s="3198"/>
      <c r="F87" s="3192"/>
      <c r="G87" s="3225"/>
      <c r="H87" s="3240"/>
      <c r="I87" s="2978"/>
      <c r="J87" s="844"/>
    </row>
    <row r="88" spans="1:10" ht="27.6" customHeight="1">
      <c r="A88" s="3358"/>
      <c r="B88" s="3192"/>
      <c r="C88" s="3192"/>
      <c r="D88" s="3188"/>
      <c r="E88" s="3242"/>
      <c r="F88" s="3192"/>
      <c r="G88" s="3238"/>
      <c r="H88" s="3238"/>
      <c r="I88" s="2978"/>
      <c r="J88" s="844"/>
    </row>
    <row r="89" spans="1:10" ht="31.95" customHeight="1">
      <c r="A89" s="3362"/>
      <c r="B89" s="3191"/>
      <c r="C89" s="3181"/>
      <c r="D89" s="3193"/>
      <c r="E89" s="3198"/>
      <c r="F89" s="3192"/>
      <c r="G89" s="3192"/>
      <c r="H89" s="3192"/>
      <c r="I89" s="2978"/>
      <c r="J89" s="844"/>
    </row>
    <row r="90" spans="1:10" ht="26.4" customHeight="1">
      <c r="A90" s="3362"/>
      <c r="B90" s="3194"/>
      <c r="C90" s="3196"/>
      <c r="D90" s="3197"/>
      <c r="E90" s="3198"/>
      <c r="F90" s="3237"/>
      <c r="G90" s="3192"/>
      <c r="H90" s="3192"/>
      <c r="I90" s="2978"/>
      <c r="J90" s="844"/>
    </row>
    <row r="91" spans="1:10" ht="26.4" customHeight="1">
      <c r="A91" s="3362"/>
      <c r="B91" s="3194"/>
      <c r="C91" s="3196"/>
      <c r="D91" s="3197"/>
      <c r="E91" s="3198"/>
      <c r="F91" s="3237"/>
      <c r="G91" s="3192"/>
      <c r="H91" s="3192"/>
      <c r="I91" s="2978"/>
      <c r="J91" s="844"/>
    </row>
    <row r="92" spans="1:10" ht="22.95" customHeight="1">
      <c r="A92" s="3362"/>
      <c r="B92" s="3194"/>
      <c r="C92" s="3198"/>
      <c r="D92" s="3197"/>
      <c r="E92" s="3198"/>
      <c r="F92" s="3237"/>
      <c r="G92" s="3192"/>
      <c r="H92" s="3192"/>
      <c r="I92" s="2978"/>
      <c r="J92" s="844"/>
    </row>
    <row r="93" spans="1:10" ht="31.5" customHeight="1">
      <c r="A93" s="3362"/>
      <c r="B93" s="3189"/>
      <c r="C93" s="3189"/>
      <c r="D93" s="3199"/>
      <c r="E93" s="3198"/>
      <c r="F93" s="3237"/>
      <c r="G93" s="3192"/>
      <c r="H93" s="3192"/>
      <c r="I93" s="2978"/>
      <c r="J93" s="844"/>
    </row>
    <row r="94" spans="1:10" ht="25.5" customHeight="1">
      <c r="A94" s="3362"/>
      <c r="B94" s="3192"/>
      <c r="C94" s="3192"/>
      <c r="D94" s="3188"/>
      <c r="E94" s="3198"/>
      <c r="F94" s="3237"/>
      <c r="G94" s="3225"/>
      <c r="H94" s="3240"/>
      <c r="I94" s="2978"/>
      <c r="J94" s="844"/>
    </row>
    <row r="95" spans="1:10" ht="31.2">
      <c r="A95" s="3362"/>
      <c r="B95" s="3200"/>
      <c r="C95" s="3200"/>
      <c r="D95" s="3186"/>
      <c r="E95" s="3198"/>
      <c r="F95" s="3237"/>
      <c r="G95" s="3225"/>
      <c r="H95" s="3240"/>
      <c r="I95" s="2978"/>
      <c r="J95" s="844"/>
    </row>
    <row r="96" spans="1:10" ht="31.2">
      <c r="A96" s="3362"/>
      <c r="B96" s="3184"/>
      <c r="C96" s="3185"/>
      <c r="D96" s="3186"/>
      <c r="E96" s="3198"/>
      <c r="F96" s="3225"/>
      <c r="G96" s="3225"/>
      <c r="H96" s="3225"/>
      <c r="I96" s="2978"/>
      <c r="J96" s="844"/>
    </row>
    <row r="97" spans="1:10" ht="25.95" customHeight="1">
      <c r="A97" s="3362"/>
      <c r="B97" s="3187"/>
      <c r="C97" s="3201"/>
      <c r="D97" s="3186"/>
      <c r="E97" s="3198"/>
      <c r="F97" s="3225"/>
      <c r="G97" s="3225"/>
      <c r="H97" s="2947"/>
      <c r="I97" s="2978"/>
      <c r="J97" s="844"/>
    </row>
    <row r="98" spans="1:10" ht="29.4" customHeight="1">
      <c r="A98" s="3358"/>
      <c r="B98" s="3192"/>
      <c r="C98" s="3192"/>
      <c r="D98" s="3188"/>
      <c r="E98" s="3198"/>
      <c r="F98" s="3192"/>
      <c r="G98" s="3225"/>
      <c r="H98" s="2947"/>
      <c r="I98" s="2978"/>
      <c r="J98" s="844"/>
    </row>
    <row r="99" spans="1:10" ht="33" customHeight="1">
      <c r="A99" s="3358"/>
      <c r="B99" s="3192"/>
      <c r="C99" s="3192"/>
      <c r="D99" s="3188"/>
      <c r="E99" s="3477"/>
      <c r="F99" s="3192"/>
      <c r="G99" s="3225"/>
      <c r="H99" s="2947"/>
      <c r="I99" s="2978"/>
      <c r="J99" s="844"/>
    </row>
    <row r="100" spans="1:10" ht="24.6" customHeight="1">
      <c r="A100" s="3358"/>
      <c r="B100" s="3192"/>
      <c r="C100" s="3192"/>
      <c r="D100" s="3188"/>
      <c r="E100" s="3477"/>
      <c r="F100" s="3192"/>
      <c r="G100" s="3225"/>
      <c r="H100" s="2947"/>
      <c r="I100" s="2978"/>
      <c r="J100" s="844"/>
    </row>
    <row r="101" spans="1:10" ht="22.95" customHeight="1">
      <c r="A101" s="3360"/>
      <c r="B101" s="3202"/>
      <c r="C101" s="3194"/>
      <c r="D101" s="3195"/>
      <c r="E101" s="2996"/>
      <c r="F101" s="2995"/>
      <c r="G101" s="2947"/>
      <c r="H101" s="2947"/>
      <c r="I101" s="2978"/>
      <c r="J101" s="844"/>
    </row>
    <row r="102" spans="1:10" ht="32.4">
      <c r="A102" s="3358"/>
      <c r="B102" s="3201"/>
      <c r="C102" s="3187"/>
      <c r="D102" s="3203"/>
      <c r="E102" s="2996"/>
      <c r="F102" s="2994"/>
      <c r="G102" s="2947"/>
      <c r="H102" s="2947"/>
      <c r="I102" s="2978"/>
      <c r="J102" s="844"/>
    </row>
    <row r="103" spans="1:10" ht="33" thickBot="1">
      <c r="A103" s="3481"/>
      <c r="B103" s="3204"/>
      <c r="C103" s="3204"/>
      <c r="D103" s="3205"/>
      <c r="E103" s="2997"/>
      <c r="F103" s="2998"/>
      <c r="G103" s="2979"/>
      <c r="H103" s="2979"/>
      <c r="I103" s="2980"/>
      <c r="J103" s="844"/>
    </row>
    <row r="104" spans="1:10" ht="24.6">
      <c r="A104" s="2602"/>
      <c r="B104" s="2550"/>
      <c r="C104" s="2550"/>
      <c r="D104" s="2550"/>
      <c r="E104" s="2339"/>
      <c r="F104" s="2652"/>
      <c r="G104" s="2339"/>
      <c r="H104" s="2339"/>
      <c r="I104" s="2665"/>
      <c r="J104" s="844"/>
    </row>
    <row r="105" spans="1:10" ht="24.6">
      <c r="A105" s="2602"/>
      <c r="B105" s="2550"/>
      <c r="C105" s="2550"/>
      <c r="D105" s="2550"/>
      <c r="E105" s="2339"/>
      <c r="F105" s="2652"/>
      <c r="G105" s="2339"/>
      <c r="H105" s="2339"/>
      <c r="I105" s="2665"/>
      <c r="J105" s="844"/>
    </row>
    <row r="106" spans="1:10" ht="25.2" thickBot="1">
      <c r="A106" s="2876"/>
      <c r="B106" s="2877"/>
      <c r="C106" s="2878"/>
      <c r="D106" s="2539"/>
      <c r="E106" s="2879"/>
      <c r="F106" s="2879"/>
      <c r="G106" s="2879"/>
      <c r="H106" s="2879"/>
      <c r="I106" s="2665"/>
      <c r="J106" s="846"/>
    </row>
    <row r="107" spans="1:10" ht="24.6">
      <c r="A107" s="2546"/>
      <c r="B107" s="2877"/>
      <c r="C107" s="2878"/>
      <c r="D107" s="2539"/>
      <c r="E107" s="2933"/>
      <c r="F107" s="691"/>
      <c r="G107" s="2934"/>
      <c r="H107" s="2934"/>
      <c r="I107" s="844"/>
      <c r="J107" s="847"/>
    </row>
    <row r="108" spans="1:10" ht="25.2">
      <c r="A108" s="2546"/>
      <c r="B108" s="2540"/>
      <c r="C108" s="2541"/>
      <c r="D108" s="2539"/>
      <c r="E108" s="2652"/>
      <c r="F108" s="691"/>
      <c r="G108" s="849"/>
      <c r="H108" s="849"/>
      <c r="I108" s="2666"/>
      <c r="J108" s="844"/>
    </row>
    <row r="109" spans="1:10" ht="25.2">
      <c r="A109" s="2547"/>
      <c r="B109" s="2542"/>
      <c r="C109" s="2542"/>
      <c r="D109" s="2542"/>
      <c r="E109" s="2652"/>
      <c r="F109" s="823"/>
      <c r="G109" s="823"/>
      <c r="H109" s="796"/>
      <c r="I109" s="2666"/>
      <c r="J109" s="844"/>
    </row>
    <row r="110" spans="1:10" ht="36" customHeight="1">
      <c r="A110" s="2906" t="s">
        <v>487</v>
      </c>
      <c r="B110" s="2907"/>
      <c r="C110" s="2908"/>
      <c r="D110" s="2909" t="s">
        <v>488</v>
      </c>
      <c r="E110" s="2910"/>
      <c r="F110" s="3340" t="s">
        <v>1221</v>
      </c>
      <c r="G110" s="2912"/>
      <c r="H110" s="2912"/>
      <c r="I110" s="2913"/>
      <c r="J110" s="844"/>
    </row>
    <row r="111" spans="1:10" ht="37.799999999999997">
      <c r="A111" s="2906" t="s">
        <v>489</v>
      </c>
      <c r="B111" s="2912"/>
      <c r="C111" s="2914"/>
      <c r="D111" s="2909" t="s">
        <v>490</v>
      </c>
      <c r="E111" s="2915"/>
      <c r="F111" s="2911"/>
      <c r="G111" s="2916" t="s">
        <v>1164</v>
      </c>
      <c r="H111" s="2916"/>
      <c r="I111" s="2913"/>
      <c r="J111" s="844"/>
    </row>
    <row r="112" spans="1:10" ht="27.6" customHeight="1">
      <c r="A112" s="2548"/>
      <c r="B112" s="691"/>
      <c r="C112" s="691"/>
      <c r="D112" s="691"/>
      <c r="E112" s="691"/>
      <c r="F112" s="691"/>
      <c r="G112" s="691"/>
      <c r="H112" s="691"/>
      <c r="I112" s="844"/>
      <c r="J112" s="844"/>
    </row>
    <row r="113" spans="1:10" ht="26.4" customHeight="1" thickBot="1">
      <c r="A113" s="2549"/>
      <c r="B113" s="2535"/>
      <c r="C113" s="2535"/>
      <c r="D113" s="2535"/>
      <c r="E113" s="2535"/>
      <c r="F113" s="2535"/>
      <c r="G113" s="2535"/>
      <c r="H113" s="2535"/>
      <c r="I113" s="3158" t="s">
        <v>1202</v>
      </c>
      <c r="J113" s="846"/>
    </row>
    <row r="114" spans="1:10" ht="20.399999999999999">
      <c r="A114" s="2543"/>
      <c r="B114" s="842"/>
      <c r="C114" s="843"/>
      <c r="D114" s="843"/>
      <c r="E114" s="742"/>
      <c r="F114" s="742"/>
      <c r="G114" s="742"/>
      <c r="H114" s="742"/>
      <c r="I114" s="691"/>
      <c r="J114" s="844"/>
    </row>
    <row r="115" spans="1:10" ht="21" thickBot="1">
      <c r="A115" s="2544" t="s">
        <v>486</v>
      </c>
      <c r="B115" s="2545"/>
      <c r="C115" s="843"/>
      <c r="D115" s="3425"/>
      <c r="E115" s="742"/>
      <c r="F115" s="742"/>
      <c r="G115" s="742"/>
      <c r="H115" s="742"/>
      <c r="I115" s="691"/>
      <c r="J115" s="846"/>
    </row>
    <row r="116" spans="1:10" ht="17.399999999999999">
      <c r="A116" s="853" t="s">
        <v>634</v>
      </c>
      <c r="B116" s="854" t="s">
        <v>635</v>
      </c>
      <c r="C116" s="855" t="s">
        <v>636</v>
      </c>
      <c r="D116" s="855" t="s">
        <v>395</v>
      </c>
      <c r="E116" s="742"/>
      <c r="F116" s="742"/>
      <c r="G116" s="742"/>
      <c r="H116" s="742"/>
    </row>
    <row r="117" spans="1:10" ht="17.399999999999999">
      <c r="A117" s="856" t="s">
        <v>637</v>
      </c>
      <c r="B117" s="857">
        <v>110</v>
      </c>
      <c r="C117" s="858">
        <v>0.8256944444444444</v>
      </c>
      <c r="D117" s="3532" t="s">
        <v>638</v>
      </c>
      <c r="E117" s="742"/>
      <c r="F117" s="859">
        <v>39073</v>
      </c>
      <c r="G117" s="742"/>
      <c r="H117" s="742"/>
    </row>
    <row r="118" spans="1:10" ht="17.399999999999999">
      <c r="A118" s="856" t="s">
        <v>639</v>
      </c>
      <c r="B118" s="857">
        <v>65</v>
      </c>
      <c r="C118" s="858">
        <v>0.8340277777777777</v>
      </c>
      <c r="D118" s="3533"/>
      <c r="E118" s="742"/>
      <c r="F118" s="859">
        <v>39067</v>
      </c>
      <c r="G118" s="742"/>
      <c r="H118" s="742"/>
    </row>
    <row r="119" spans="1:10" ht="17.399999999999999">
      <c r="A119" s="856">
        <v>35</v>
      </c>
      <c r="B119" s="857">
        <v>200</v>
      </c>
      <c r="C119" s="858">
        <v>0.8354166666666667</v>
      </c>
      <c r="D119" s="3533"/>
      <c r="E119" s="742"/>
      <c r="F119" s="859">
        <v>39066</v>
      </c>
      <c r="G119" s="742"/>
      <c r="H119" s="742"/>
    </row>
    <row r="120" spans="1:10" ht="17.399999999999999">
      <c r="A120" s="856" t="s">
        <v>640</v>
      </c>
      <c r="B120" s="857">
        <v>295</v>
      </c>
      <c r="C120" s="858">
        <v>0.83819444444444446</v>
      </c>
      <c r="D120" s="3533"/>
      <c r="E120" s="742"/>
      <c r="F120" s="859">
        <v>39082</v>
      </c>
      <c r="G120" s="742"/>
      <c r="H120" s="742"/>
    </row>
    <row r="121" spans="1:10" ht="27.6">
      <c r="A121" s="856" t="s">
        <v>641</v>
      </c>
      <c r="B121" s="857">
        <v>25</v>
      </c>
      <c r="C121" s="860" t="s">
        <v>191</v>
      </c>
      <c r="D121" s="3533"/>
      <c r="E121" s="742"/>
      <c r="F121" s="742"/>
      <c r="G121" s="742"/>
      <c r="H121" s="2894" t="s">
        <v>1162</v>
      </c>
    </row>
    <row r="122" spans="1:10" ht="27.6">
      <c r="A122" s="856" t="s">
        <v>642</v>
      </c>
      <c r="B122" s="857">
        <v>22</v>
      </c>
      <c r="C122" s="858">
        <v>0.85416666666666663</v>
      </c>
      <c r="D122" s="3533"/>
      <c r="E122" s="845" t="s">
        <v>643</v>
      </c>
      <c r="F122" s="742"/>
      <c r="G122" s="742"/>
      <c r="H122" s="2893" t="s">
        <v>1163</v>
      </c>
    </row>
    <row r="123" spans="1:10" ht="17.399999999999999">
      <c r="A123" s="853" t="s">
        <v>12</v>
      </c>
      <c r="B123" s="854">
        <f>SUM(B117:B122)</f>
        <v>717</v>
      </c>
      <c r="C123" s="857" t="s">
        <v>191</v>
      </c>
      <c r="D123" s="3534"/>
      <c r="E123" s="845" t="s">
        <v>644</v>
      </c>
      <c r="F123" s="742"/>
      <c r="G123" s="742"/>
      <c r="H123" s="742"/>
    </row>
    <row r="124" spans="1:10" ht="17.399999999999999">
      <c r="A124" s="852"/>
      <c r="B124" s="861"/>
      <c r="C124" s="862"/>
      <c r="D124" s="863"/>
      <c r="E124" s="845"/>
      <c r="F124" s="742"/>
      <c r="G124" s="742"/>
      <c r="H124" s="742"/>
    </row>
    <row r="125" spans="1:10" ht="20.399999999999999">
      <c r="A125" s="864" t="s">
        <v>645</v>
      </c>
      <c r="B125" s="842"/>
      <c r="C125" s="843"/>
      <c r="D125" s="865"/>
      <c r="E125" s="845"/>
      <c r="F125" s="742"/>
      <c r="G125" s="742"/>
      <c r="H125" s="742"/>
    </row>
    <row r="126" spans="1:10" ht="20.399999999999999">
      <c r="A126" s="852" t="s">
        <v>646</v>
      </c>
      <c r="B126" s="843"/>
      <c r="C126" s="843"/>
      <c r="D126" s="866"/>
      <c r="E126" s="845"/>
      <c r="F126" s="851" t="s">
        <v>647</v>
      </c>
      <c r="G126" s="742"/>
      <c r="H126" s="742"/>
    </row>
    <row r="127" spans="1:10" ht="17.399999999999999">
      <c r="A127" s="867" t="s">
        <v>648</v>
      </c>
      <c r="B127" s="868"/>
      <c r="C127" s="868"/>
      <c r="D127" s="869"/>
      <c r="E127" s="845"/>
      <c r="F127" s="851" t="s">
        <v>649</v>
      </c>
      <c r="G127" s="742"/>
      <c r="H127" s="742"/>
    </row>
    <row r="128" spans="1:10" ht="20.399999999999999">
      <c r="A128" s="852" t="s">
        <v>650</v>
      </c>
      <c r="B128" s="870"/>
      <c r="C128" s="871"/>
      <c r="D128" s="872"/>
      <c r="E128" s="742"/>
      <c r="F128" s="851" t="s">
        <v>651</v>
      </c>
      <c r="G128" s="742"/>
      <c r="H128" s="742"/>
    </row>
    <row r="129" spans="1:8" ht="20.399999999999999">
      <c r="A129" s="852" t="s">
        <v>652</v>
      </c>
      <c r="B129" s="842"/>
      <c r="C129" s="868"/>
      <c r="D129" s="873"/>
      <c r="E129" s="742"/>
      <c r="F129" s="851"/>
      <c r="G129" s="742"/>
      <c r="H129" s="742"/>
    </row>
    <row r="130" spans="1:8" ht="20.399999999999999">
      <c r="A130" s="852" t="s">
        <v>653</v>
      </c>
      <c r="B130" s="842"/>
      <c r="C130" s="868"/>
      <c r="D130" s="873"/>
      <c r="E130" s="742"/>
      <c r="F130" s="851" t="s">
        <v>654</v>
      </c>
      <c r="G130" s="742"/>
      <c r="H130" s="742"/>
    </row>
    <row r="131" spans="1:8" ht="20.399999999999999">
      <c r="A131" s="852" t="s">
        <v>655</v>
      </c>
      <c r="B131" s="842"/>
      <c r="C131" s="874"/>
      <c r="D131" s="875"/>
      <c r="E131" s="742"/>
      <c r="F131" s="851" t="s">
        <v>656</v>
      </c>
      <c r="G131" s="742"/>
      <c r="H131" s="742"/>
    </row>
    <row r="132" spans="1:8" ht="20.399999999999999">
      <c r="A132" s="852" t="s">
        <v>657</v>
      </c>
      <c r="B132" s="842"/>
      <c r="C132" s="876"/>
      <c r="D132" s="877"/>
      <c r="E132" s="742"/>
      <c r="F132" s="851" t="s">
        <v>658</v>
      </c>
      <c r="G132" s="742"/>
      <c r="H132" s="742"/>
    </row>
    <row r="133" spans="1:8" ht="20.399999999999999">
      <c r="A133" s="852" t="s">
        <v>659</v>
      </c>
      <c r="B133" s="842"/>
      <c r="C133" s="878"/>
      <c r="D133" s="877"/>
      <c r="E133" s="742"/>
      <c r="F133" s="845" t="s">
        <v>660</v>
      </c>
      <c r="G133" s="742"/>
      <c r="H133" s="742"/>
    </row>
    <row r="134" spans="1:8" ht="20.399999999999999">
      <c r="A134" s="852" t="s">
        <v>661</v>
      </c>
      <c r="B134" s="842"/>
      <c r="C134" s="848"/>
      <c r="D134" s="879"/>
      <c r="E134" s="742"/>
      <c r="F134" s="845" t="s">
        <v>662</v>
      </c>
      <c r="G134" s="742"/>
      <c r="H134" s="742"/>
    </row>
    <row r="135" spans="1:8" ht="18" thickBot="1">
      <c r="A135" s="880" t="s">
        <v>663</v>
      </c>
      <c r="B135" s="850"/>
      <c r="C135" s="850"/>
      <c r="D135" s="881"/>
      <c r="E135" s="742"/>
      <c r="F135" s="851" t="s">
        <v>664</v>
      </c>
      <c r="G135" s="742"/>
      <c r="H135" s="742"/>
    </row>
    <row r="136" spans="1:8">
      <c r="A136" s="845" t="s">
        <v>665</v>
      </c>
      <c r="B136" s="742"/>
      <c r="C136" s="742"/>
      <c r="D136" s="742"/>
      <c r="E136" s="742"/>
      <c r="F136" s="851" t="s">
        <v>647</v>
      </c>
      <c r="G136" s="742"/>
      <c r="H136" s="742"/>
    </row>
    <row r="137" spans="1:8">
      <c r="A137" s="845" t="s">
        <v>666</v>
      </c>
      <c r="B137" s="742"/>
      <c r="C137" s="742"/>
      <c r="D137" s="742"/>
      <c r="E137" s="742"/>
      <c r="F137" s="742"/>
      <c r="G137" s="742"/>
      <c r="H137" s="742"/>
    </row>
    <row r="138" spans="1:8">
      <c r="A138" s="845" t="s">
        <v>667</v>
      </c>
      <c r="B138" s="742"/>
      <c r="C138" s="742"/>
      <c r="D138" s="742"/>
      <c r="E138" s="742"/>
      <c r="F138" s="851" t="s">
        <v>654</v>
      </c>
      <c r="G138" s="742"/>
      <c r="H138" s="742"/>
    </row>
    <row r="139" spans="1:8">
      <c r="A139" s="742"/>
      <c r="B139" s="742"/>
      <c r="C139" s="742"/>
      <c r="D139" s="742"/>
      <c r="E139" s="742"/>
      <c r="F139" s="851" t="s">
        <v>656</v>
      </c>
      <c r="G139" s="742"/>
      <c r="H139" s="742"/>
    </row>
    <row r="140" spans="1:8">
      <c r="A140" s="742"/>
      <c r="B140" s="742"/>
      <c r="C140" s="742"/>
      <c r="D140" s="742"/>
      <c r="E140" s="742"/>
      <c r="F140" s="851" t="s">
        <v>658</v>
      </c>
      <c r="G140" s="742"/>
      <c r="H140" s="742"/>
    </row>
    <row r="141" spans="1:8">
      <c r="A141" s="845" t="s">
        <v>668</v>
      </c>
      <c r="B141" s="742"/>
      <c r="C141" s="742"/>
      <c r="D141" s="742"/>
      <c r="E141" s="742"/>
      <c r="F141" s="845" t="s">
        <v>660</v>
      </c>
      <c r="G141" s="742"/>
      <c r="H141" s="742"/>
    </row>
    <row r="142" spans="1:8">
      <c r="A142" s="845" t="s">
        <v>669</v>
      </c>
      <c r="B142" s="742"/>
      <c r="C142" s="742"/>
      <c r="D142" s="742"/>
      <c r="E142" s="742"/>
      <c r="F142" s="845" t="s">
        <v>662</v>
      </c>
      <c r="G142" s="742"/>
      <c r="H142" s="742"/>
    </row>
    <row r="143" spans="1:8">
      <c r="A143" s="845" t="s">
        <v>670</v>
      </c>
      <c r="B143" s="742"/>
      <c r="C143" s="742"/>
      <c r="D143" s="742"/>
      <c r="E143" s="742"/>
      <c r="F143" s="851" t="s">
        <v>654</v>
      </c>
      <c r="G143" s="742"/>
      <c r="H143" s="742"/>
    </row>
    <row r="144" spans="1:8">
      <c r="A144" s="845" t="s">
        <v>671</v>
      </c>
      <c r="B144" s="742"/>
      <c r="C144" s="742"/>
      <c r="D144" s="742"/>
      <c r="E144" s="742"/>
      <c r="F144" s="851" t="s">
        <v>656</v>
      </c>
      <c r="G144" s="742"/>
      <c r="H144" s="742"/>
    </row>
    <row r="145" spans="1:8">
      <c r="A145" s="845" t="s">
        <v>672</v>
      </c>
      <c r="B145" s="742"/>
      <c r="C145" s="742"/>
      <c r="D145" s="742"/>
      <c r="E145" s="742"/>
      <c r="F145" s="851" t="s">
        <v>658</v>
      </c>
      <c r="G145" s="742"/>
      <c r="H145" s="742"/>
    </row>
    <row r="146" spans="1:8">
      <c r="A146" s="845" t="s">
        <v>671</v>
      </c>
      <c r="B146" s="742"/>
      <c r="C146" s="742"/>
      <c r="D146" s="742"/>
      <c r="E146" s="742"/>
      <c r="F146" s="845" t="s">
        <v>660</v>
      </c>
      <c r="G146" s="742"/>
      <c r="H146" s="742"/>
    </row>
    <row r="147" spans="1:8">
      <c r="A147" s="845" t="s">
        <v>673</v>
      </c>
      <c r="B147" s="742"/>
      <c r="C147" s="742"/>
      <c r="D147" s="742"/>
      <c r="E147" s="742"/>
      <c r="F147" s="845" t="s">
        <v>662</v>
      </c>
      <c r="G147" s="742"/>
      <c r="H147" s="742"/>
    </row>
    <row r="148" spans="1:8">
      <c r="A148" s="845" t="s">
        <v>674</v>
      </c>
      <c r="B148" s="742"/>
      <c r="C148" s="742"/>
      <c r="D148" s="742"/>
      <c r="E148" s="742"/>
      <c r="F148" s="851" t="s">
        <v>675</v>
      </c>
      <c r="G148" s="742"/>
      <c r="H148" s="742"/>
    </row>
    <row r="149" spans="1:8">
      <c r="A149" s="845" t="s">
        <v>676</v>
      </c>
      <c r="B149" s="742"/>
      <c r="C149" s="742"/>
      <c r="D149" s="742"/>
      <c r="E149" s="742"/>
      <c r="F149" s="851" t="s">
        <v>677</v>
      </c>
      <c r="G149" s="742"/>
      <c r="H149" s="742"/>
    </row>
    <row r="150" spans="1:8">
      <c r="A150" s="845" t="s">
        <v>1199</v>
      </c>
      <c r="B150" s="742"/>
      <c r="C150" s="742"/>
      <c r="D150" s="742"/>
      <c r="E150" s="742"/>
      <c r="F150" s="851" t="s">
        <v>678</v>
      </c>
      <c r="G150" s="742"/>
      <c r="H150" s="742"/>
    </row>
    <row r="151" spans="1:8">
      <c r="A151" s="845" t="s">
        <v>679</v>
      </c>
      <c r="B151" s="742"/>
      <c r="C151" s="742"/>
      <c r="D151" s="742"/>
      <c r="E151" s="742"/>
      <c r="F151" s="851" t="s">
        <v>680</v>
      </c>
      <c r="G151" s="742"/>
      <c r="H151" s="742"/>
    </row>
    <row r="152" spans="1:8">
      <c r="A152" s="845" t="s">
        <v>681</v>
      </c>
      <c r="B152" s="742"/>
      <c r="C152" s="742"/>
      <c r="D152" s="742"/>
      <c r="E152" s="742"/>
      <c r="F152" s="851" t="s">
        <v>682</v>
      </c>
      <c r="G152" s="742"/>
      <c r="H152" s="742"/>
    </row>
    <row r="153" spans="1:8">
      <c r="A153" s="845" t="s">
        <v>683</v>
      </c>
      <c r="B153" s="742"/>
      <c r="C153" s="742"/>
      <c r="D153" s="742"/>
      <c r="E153" s="742"/>
      <c r="F153" s="851" t="s">
        <v>684</v>
      </c>
      <c r="G153" s="742"/>
      <c r="H153" s="742"/>
    </row>
    <row r="154" spans="1:8">
      <c r="A154" s="845" t="s">
        <v>685</v>
      </c>
      <c r="B154" s="742"/>
      <c r="C154" s="742"/>
      <c r="D154" s="742"/>
      <c r="E154" s="742"/>
      <c r="F154" s="851" t="s">
        <v>686</v>
      </c>
      <c r="G154" s="742"/>
      <c r="H154" s="742"/>
    </row>
    <row r="155" spans="1:8">
      <c r="A155" s="845" t="s">
        <v>687</v>
      </c>
      <c r="B155" s="742"/>
      <c r="C155" s="742"/>
      <c r="D155" s="742"/>
      <c r="E155" s="742"/>
      <c r="F155" s="742"/>
      <c r="G155" s="742"/>
      <c r="H155" s="742"/>
    </row>
    <row r="156" spans="1:8">
      <c r="A156" s="845" t="s">
        <v>688</v>
      </c>
      <c r="B156" s="742"/>
      <c r="C156" s="742"/>
      <c r="D156" s="742"/>
      <c r="E156" s="742"/>
      <c r="F156" s="742"/>
      <c r="G156" s="742"/>
      <c r="H156" s="742"/>
    </row>
    <row r="157" spans="1:8">
      <c r="A157" s="845" t="s">
        <v>689</v>
      </c>
      <c r="B157" s="742"/>
      <c r="C157" s="742"/>
      <c r="D157" s="742"/>
      <c r="E157" s="742"/>
      <c r="F157" s="742"/>
      <c r="G157" s="742"/>
      <c r="H157" s="742"/>
    </row>
    <row r="158" spans="1:8">
      <c r="A158" s="845" t="s">
        <v>690</v>
      </c>
      <c r="B158" s="742"/>
      <c r="C158" s="742"/>
      <c r="D158" s="742"/>
      <c r="E158" s="742"/>
      <c r="F158" s="742"/>
      <c r="G158" s="742"/>
      <c r="H158" s="742"/>
    </row>
    <row r="159" spans="1:8">
      <c r="A159" s="845" t="s">
        <v>691</v>
      </c>
      <c r="B159" s="742"/>
      <c r="C159" s="742"/>
      <c r="D159" s="742"/>
      <c r="E159" s="742"/>
      <c r="F159" s="742"/>
      <c r="G159" s="742"/>
      <c r="H159" s="742"/>
    </row>
    <row r="160" spans="1:8">
      <c r="A160" s="845" t="s">
        <v>692</v>
      </c>
      <c r="B160" s="742"/>
      <c r="C160" s="742"/>
      <c r="D160" s="742"/>
      <c r="E160" s="742"/>
      <c r="F160" s="742"/>
      <c r="G160" s="742"/>
      <c r="H160" s="742"/>
    </row>
    <row r="161" spans="1:8">
      <c r="A161" s="845" t="s">
        <v>693</v>
      </c>
      <c r="B161" s="742"/>
      <c r="C161" s="742"/>
      <c r="D161" s="742"/>
      <c r="E161" s="742"/>
      <c r="F161" s="742"/>
      <c r="G161" s="742"/>
      <c r="H161" s="742"/>
    </row>
    <row r="162" spans="1:8">
      <c r="A162" s="845" t="s">
        <v>694</v>
      </c>
      <c r="B162" s="742"/>
      <c r="C162" s="742"/>
      <c r="D162" s="742"/>
      <c r="E162" s="742"/>
      <c r="F162" s="742"/>
      <c r="G162" s="742"/>
      <c r="H162" s="742"/>
    </row>
    <row r="163" spans="1:8">
      <c r="A163" s="742"/>
      <c r="B163" s="742"/>
      <c r="C163" s="742"/>
      <c r="D163" s="742"/>
      <c r="E163" s="742"/>
      <c r="F163" s="742"/>
      <c r="G163" s="742"/>
      <c r="H163" s="742"/>
    </row>
    <row r="164" spans="1:8">
      <c r="A164" s="845" t="s">
        <v>695</v>
      </c>
      <c r="B164" s="742"/>
      <c r="C164" s="742"/>
      <c r="D164" s="742"/>
      <c r="E164" s="742"/>
      <c r="F164" s="742"/>
      <c r="G164" s="742"/>
      <c r="H164" s="742"/>
    </row>
    <row r="165" spans="1:8">
      <c r="A165" s="845" t="s">
        <v>696</v>
      </c>
      <c r="B165" s="742"/>
      <c r="C165" s="742"/>
      <c r="D165" s="742"/>
      <c r="E165" s="742"/>
      <c r="F165" s="742"/>
      <c r="G165" s="742"/>
      <c r="H165" s="742"/>
    </row>
    <row r="166" spans="1:8">
      <c r="A166" s="845" t="s">
        <v>697</v>
      </c>
      <c r="B166" s="742"/>
      <c r="C166" s="742"/>
      <c r="D166" s="742"/>
      <c r="E166" s="742"/>
      <c r="F166" s="742"/>
      <c r="G166" s="742"/>
      <c r="H166" s="742"/>
    </row>
    <row r="167" spans="1:8">
      <c r="A167" s="845" t="s">
        <v>698</v>
      </c>
      <c r="B167" s="742"/>
      <c r="C167" s="742"/>
      <c r="D167" s="742"/>
      <c r="E167" s="742"/>
      <c r="F167" s="742"/>
      <c r="G167" s="742"/>
      <c r="H167" s="742"/>
    </row>
    <row r="168" spans="1:8">
      <c r="A168" s="845" t="s">
        <v>699</v>
      </c>
      <c r="B168" s="742"/>
      <c r="C168" s="742"/>
      <c r="D168" s="742"/>
      <c r="E168" s="742"/>
      <c r="F168" s="742"/>
      <c r="G168" s="742"/>
      <c r="H168" s="742"/>
    </row>
    <row r="169" spans="1:8">
      <c r="A169" s="845" t="s">
        <v>700</v>
      </c>
      <c r="B169" s="742"/>
      <c r="C169" s="742"/>
      <c r="D169" s="742"/>
      <c r="E169" s="742"/>
      <c r="F169" s="742"/>
      <c r="G169" s="742"/>
      <c r="H169" s="742"/>
    </row>
    <row r="170" spans="1:8">
      <c r="A170" s="845" t="s">
        <v>701</v>
      </c>
      <c r="B170" s="742"/>
      <c r="C170" s="742"/>
      <c r="D170" s="742"/>
      <c r="E170" s="742"/>
      <c r="F170" s="742"/>
      <c r="G170" s="742"/>
      <c r="H170" s="742"/>
    </row>
    <row r="171" spans="1:8">
      <c r="A171" s="845" t="s">
        <v>702</v>
      </c>
      <c r="B171" s="742"/>
      <c r="C171" s="742"/>
      <c r="D171" s="742"/>
      <c r="E171" s="742"/>
      <c r="F171" s="742"/>
      <c r="G171" s="742"/>
      <c r="H171" s="742"/>
    </row>
    <row r="172" spans="1:8">
      <c r="A172" s="845" t="s">
        <v>703</v>
      </c>
      <c r="B172" s="742"/>
      <c r="C172" s="742"/>
      <c r="D172" s="742"/>
      <c r="E172" s="742"/>
      <c r="F172" s="742"/>
      <c r="G172" s="742"/>
      <c r="H172" s="742"/>
    </row>
    <row r="173" spans="1:8">
      <c r="A173" s="845" t="s">
        <v>704</v>
      </c>
      <c r="B173" s="742"/>
      <c r="C173" s="742"/>
      <c r="D173" s="742"/>
      <c r="E173" s="742"/>
      <c r="F173" s="742"/>
      <c r="G173" s="742"/>
      <c r="H173" s="742"/>
    </row>
    <row r="174" spans="1:8">
      <c r="A174" s="845" t="s">
        <v>705</v>
      </c>
      <c r="B174" s="742"/>
      <c r="C174" s="742"/>
      <c r="D174" s="742"/>
      <c r="E174" s="742"/>
      <c r="F174" s="742"/>
      <c r="G174" s="742"/>
      <c r="H174" s="742"/>
    </row>
    <row r="175" spans="1:8">
      <c r="A175" s="845" t="s">
        <v>706</v>
      </c>
      <c r="B175" s="742"/>
      <c r="C175" s="742"/>
      <c r="D175" s="742"/>
      <c r="E175" s="742"/>
      <c r="F175" s="742"/>
      <c r="G175" s="742"/>
      <c r="H175" s="742"/>
    </row>
    <row r="176" spans="1:8">
      <c r="A176" s="845" t="s">
        <v>707</v>
      </c>
      <c r="B176" s="742"/>
      <c r="C176" s="742"/>
      <c r="D176" s="742"/>
      <c r="E176" s="742"/>
      <c r="F176" s="742"/>
      <c r="G176" s="742"/>
      <c r="H176" s="742"/>
    </row>
    <row r="177" spans="1:8">
      <c r="A177" s="845" t="s">
        <v>708</v>
      </c>
      <c r="B177" s="742"/>
      <c r="C177" s="742"/>
      <c r="D177" s="742"/>
      <c r="E177" s="742"/>
      <c r="F177" s="742"/>
      <c r="G177" s="742"/>
      <c r="H177" s="742"/>
    </row>
    <row r="178" spans="1:8">
      <c r="A178" s="845" t="s">
        <v>709</v>
      </c>
      <c r="B178" s="742"/>
      <c r="C178" s="742"/>
      <c r="D178" s="742"/>
      <c r="E178" s="742"/>
      <c r="F178" s="742"/>
      <c r="G178" s="742"/>
      <c r="H178" s="742"/>
    </row>
    <row r="179" spans="1:8">
      <c r="A179" s="845" t="s">
        <v>710</v>
      </c>
      <c r="B179" s="845"/>
      <c r="C179" s="742"/>
      <c r="D179" s="742"/>
      <c r="E179" s="742"/>
      <c r="F179" s="742"/>
      <c r="G179" s="742"/>
      <c r="H179" s="742"/>
    </row>
    <row r="180" spans="1:8">
      <c r="A180" s="845" t="s">
        <v>711</v>
      </c>
      <c r="B180" s="845"/>
      <c r="C180" s="742"/>
      <c r="D180" s="742"/>
      <c r="E180" s="742"/>
      <c r="F180" s="742"/>
      <c r="G180" s="742"/>
      <c r="H180" s="742"/>
    </row>
    <row r="181" spans="1:8">
      <c r="A181" s="845" t="s">
        <v>712</v>
      </c>
      <c r="B181" s="845"/>
      <c r="C181" s="742"/>
      <c r="D181" s="742"/>
      <c r="E181" s="742"/>
      <c r="F181" s="742"/>
      <c r="G181" s="742"/>
      <c r="H181" s="742"/>
    </row>
    <row r="182" spans="1:8">
      <c r="A182" s="845" t="s">
        <v>713</v>
      </c>
      <c r="B182" s="845"/>
      <c r="C182" s="742"/>
      <c r="D182" s="742"/>
      <c r="E182" s="742"/>
      <c r="F182" s="742"/>
      <c r="G182" s="742"/>
      <c r="H182" s="742"/>
    </row>
    <row r="183" spans="1:8">
      <c r="A183" s="851" t="s">
        <v>714</v>
      </c>
      <c r="B183" s="845"/>
      <c r="C183" s="742"/>
      <c r="D183" s="742"/>
      <c r="E183" s="742"/>
      <c r="F183" s="742"/>
      <c r="G183" s="742"/>
      <c r="H183" s="742"/>
    </row>
    <row r="184" spans="1:8">
      <c r="A184" s="845" t="s">
        <v>715</v>
      </c>
      <c r="B184" s="742"/>
      <c r="C184" s="742"/>
      <c r="E184" s="742"/>
      <c r="F184" s="742"/>
      <c r="G184" s="742"/>
      <c r="H184" s="742"/>
    </row>
    <row r="185" spans="1:8">
      <c r="A185" s="845" t="s">
        <v>716</v>
      </c>
      <c r="B185" s="742"/>
      <c r="C185" s="742"/>
      <c r="E185" s="742"/>
      <c r="F185" s="742"/>
      <c r="G185" s="742"/>
      <c r="H185" s="742"/>
    </row>
    <row r="1048552" spans="3:3" ht="15">
      <c r="C1048552" s="882"/>
    </row>
  </sheetData>
  <customSheetViews>
    <customSheetView guid="{B91C2E87-5EDA-40AE-AC27-0E2C17E803CE}" scale="55" showPageBreaks="1" printArea="1" hiddenColumns="1" topLeftCell="A65">
      <selection activeCell="D86" sqref="D86"/>
      <pageMargins left="0.28000000000000003" right="0.24" top="0.2" bottom="0.17" header="0.37" footer="0.17"/>
      <printOptions horizontalCentered="1"/>
      <pageSetup paperSize="9" scale="24" orientation="portrait" r:id="rId1"/>
      <headerFooter differentFirst="1" alignWithMargins="0">
        <oddFooter>&amp;CPage &amp;P of 7</oddFooter>
      </headerFooter>
    </customSheetView>
    <customSheetView guid="{7C71EF2A-5ADA-494C-8F58-DDA71753DD90}" scale="70" showPageBreaks="1" printArea="1" hiddenColumns="1" topLeftCell="A50">
      <selection activeCell="C86" sqref="C86"/>
      <pageMargins left="0.1" right="0.1" top="0.75" bottom="0.44" header="0.3" footer="0.3"/>
      <printOptions horizontalCentered="1"/>
      <pageSetup paperSize="9" scale="25" orientation="portrait" r:id="rId2"/>
      <headerFooter differentFirst="1" alignWithMargins="0">
        <oddFooter>&amp;CPage &amp;P of 7</oddFooter>
      </headerFooter>
    </customSheetView>
    <customSheetView guid="{23F4DC00-BC97-4745-AA5C-F05D469CB1EF}" scale="70" showPageBreaks="1" printArea="1">
      <selection sqref="A1:I115"/>
      <pageMargins left="0.1" right="0.1" top="0.75" bottom="0.44" header="0.3" footer="0.3"/>
      <printOptions horizontalCentered="1"/>
      <pageSetup paperSize="9" scale="30" orientation="portrait" r:id="rId3"/>
      <headerFooter differentFirst="1" alignWithMargins="0">
        <oddFooter>&amp;CPage &amp;P of 7</oddFooter>
      </headerFooter>
    </customSheetView>
    <customSheetView guid="{5A803268-F6C5-4035-B3E1-A94CB9AA8994}" scale="70" showPageBreaks="1" printArea="1">
      <selection sqref="A1:I115"/>
      <pageMargins left="0.1" right="0.1" top="0.75" bottom="0.44" header="0.3" footer="0.3"/>
      <printOptions horizontalCentered="1"/>
      <pageSetup paperSize="9" scale="30" orientation="portrait" r:id="rId4"/>
      <headerFooter differentFirst="1" alignWithMargins="0">
        <oddFooter>&amp;CPage &amp;P of 7</oddFooter>
      </headerFooter>
    </customSheetView>
    <customSheetView guid="{4593F3EE-0998-4E0E-994A-E02D6BAF3A4B}" scale="70" showPageBreaks="1" printArea="1" topLeftCell="A41">
      <selection sqref="A1:I115"/>
      <pageMargins left="0.1" right="0.1" top="0.75" bottom="0.44" header="0.3" footer="0.3"/>
      <printOptions horizontalCentered="1"/>
      <pageSetup paperSize="9" scale="30" orientation="portrait" r:id="rId5"/>
      <headerFooter differentFirst="1" alignWithMargins="0">
        <oddFooter>&amp;CPage &amp;P of 7</oddFooter>
      </headerFooter>
    </customSheetView>
  </customSheetViews>
  <mergeCells count="1">
    <mergeCell ref="D117:D123"/>
  </mergeCells>
  <printOptions horizontalCentered="1"/>
  <pageMargins left="0.28000000000000003" right="0.24" top="0.2" bottom="0.17" header="0.37" footer="0.17"/>
  <pageSetup paperSize="9" scale="24" orientation="portrait" r:id="rId6"/>
  <headerFooter differentFirst="1" alignWithMargins="0">
    <oddFooter>&amp;CPage &amp;P of 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tabColor rgb="FF00B0F0"/>
  </sheetPr>
  <dimension ref="A1:P122"/>
  <sheetViews>
    <sheetView topLeftCell="A16" workbookViewId="0">
      <selection activeCell="J52" sqref="J52"/>
    </sheetView>
  </sheetViews>
  <sheetFormatPr defaultColWidth="8.88671875" defaultRowHeight="13.8"/>
  <cols>
    <col min="1" max="1" width="20" style="6" customWidth="1"/>
    <col min="2" max="2" width="10.33203125" style="6" hidden="1" customWidth="1"/>
    <col min="3" max="3" width="14.33203125" style="6" customWidth="1"/>
    <col min="4" max="4" width="7.88671875" style="6" customWidth="1"/>
    <col min="5" max="5" width="12.33203125" style="6" customWidth="1"/>
    <col min="6" max="6" width="6.5546875" style="6" customWidth="1"/>
    <col min="7" max="7" width="10" style="6" customWidth="1"/>
    <col min="8" max="8" width="6.6640625" style="6" customWidth="1"/>
    <col min="9" max="9" width="12.5546875" style="6" customWidth="1"/>
    <col min="10" max="10" width="35.33203125" style="6" customWidth="1"/>
    <col min="11" max="11" width="6.6640625" style="6" customWidth="1"/>
    <col min="12" max="14" width="9.109375" style="6" hidden="1" customWidth="1"/>
    <col min="15" max="16384" width="8.88671875" style="6"/>
  </cols>
  <sheetData>
    <row r="1" spans="1:16">
      <c r="A1" s="624"/>
      <c r="B1" s="624" t="s">
        <v>18</v>
      </c>
      <c r="C1" s="624"/>
      <c r="D1" s="624"/>
      <c r="E1" s="624"/>
      <c r="F1" s="624"/>
      <c r="G1" s="624"/>
      <c r="H1" s="624"/>
      <c r="I1" s="624"/>
      <c r="J1" s="624"/>
      <c r="K1" s="624"/>
      <c r="L1" s="624"/>
    </row>
    <row r="2" spans="1:16" ht="17.399999999999999">
      <c r="A2" s="533"/>
      <c r="B2" s="533"/>
      <c r="C2" s="625"/>
      <c r="D2" s="626" t="s">
        <v>491</v>
      </c>
      <c r="E2" s="627"/>
      <c r="F2" s="533"/>
      <c r="G2" s="533"/>
      <c r="H2" s="628"/>
      <c r="I2" s="629"/>
      <c r="J2" s="628"/>
      <c r="K2" s="624"/>
      <c r="L2" s="624"/>
      <c r="P2" s="2604"/>
    </row>
    <row r="3" spans="1:16" ht="15">
      <c r="A3" s="533"/>
      <c r="B3" s="533"/>
      <c r="C3" s="609"/>
      <c r="D3" s="609"/>
      <c r="E3" s="625"/>
      <c r="F3" s="533"/>
      <c r="G3" s="533"/>
      <c r="H3" s="628"/>
      <c r="I3" s="628"/>
      <c r="J3" s="533"/>
      <c r="K3" s="624"/>
      <c r="L3" s="624"/>
      <c r="P3" s="2604"/>
    </row>
    <row r="4" spans="1:16" ht="15">
      <c r="A4" s="533"/>
      <c r="B4" s="533"/>
      <c r="C4" s="533"/>
      <c r="D4" s="533"/>
      <c r="E4" s="533"/>
      <c r="F4" s="533"/>
      <c r="G4" s="533"/>
      <c r="H4" s="533"/>
      <c r="I4" s="383"/>
      <c r="J4" s="533"/>
      <c r="K4" s="624"/>
      <c r="L4" s="624"/>
      <c r="P4" s="2604"/>
    </row>
    <row r="5" spans="1:16" ht="15">
      <c r="A5" s="533"/>
      <c r="B5" s="533"/>
      <c r="C5" s="913" t="s">
        <v>492</v>
      </c>
      <c r="D5" s="533"/>
      <c r="E5" s="533"/>
      <c r="F5" s="533"/>
      <c r="G5" s="533"/>
      <c r="H5" s="533"/>
      <c r="I5" s="628"/>
      <c r="J5" s="533"/>
      <c r="K5" s="624"/>
      <c r="L5" s="630"/>
      <c r="P5" s="2604"/>
    </row>
    <row r="6" spans="1:16" ht="15.6">
      <c r="A6" s="533"/>
      <c r="B6" s="533"/>
      <c r="C6" s="992"/>
      <c r="D6" s="533"/>
      <c r="E6" s="533"/>
      <c r="F6" s="533"/>
      <c r="G6" s="631"/>
      <c r="H6" s="1087" t="s">
        <v>493</v>
      </c>
      <c r="I6" s="1514">
        <f>YesterdayGen!A2</f>
        <v>41855</v>
      </c>
      <c r="J6" s="533"/>
      <c r="K6" s="624"/>
      <c r="L6" s="630"/>
      <c r="P6" s="2604"/>
    </row>
    <row r="7" spans="1:16" ht="15">
      <c r="A7" s="631"/>
      <c r="B7" s="631"/>
      <c r="C7" s="1515" t="s">
        <v>494</v>
      </c>
      <c r="D7" s="631"/>
      <c r="E7" s="632">
        <f>EvReport!D154</f>
        <v>10862</v>
      </c>
      <c r="F7" s="1513" t="s">
        <v>495</v>
      </c>
      <c r="G7" s="1516">
        <f>EvReport!L6</f>
        <v>0.875</v>
      </c>
      <c r="H7" s="1516"/>
      <c r="I7" s="631"/>
      <c r="J7" s="631"/>
      <c r="K7" s="624"/>
      <c r="L7" s="630"/>
      <c r="P7" s="2604"/>
    </row>
    <row r="8" spans="1:16" ht="15">
      <c r="A8" s="631"/>
      <c r="B8" s="631"/>
      <c r="C8" s="1515" t="s">
        <v>496</v>
      </c>
      <c r="D8" s="631"/>
      <c r="E8" s="632">
        <f>EvReport!D155</f>
        <v>10862</v>
      </c>
      <c r="F8" s="1513" t="s">
        <v>495</v>
      </c>
      <c r="G8" s="1517" t="s">
        <v>497</v>
      </c>
      <c r="H8" s="631"/>
      <c r="I8" s="631"/>
      <c r="J8" s="631"/>
      <c r="K8" s="624"/>
      <c r="L8" s="630"/>
      <c r="P8" s="2604"/>
    </row>
    <row r="9" spans="1:16" ht="15">
      <c r="A9" s="631"/>
      <c r="B9" s="631"/>
      <c r="C9" s="1515" t="s">
        <v>498</v>
      </c>
      <c r="D9" s="631"/>
      <c r="E9" s="632">
        <f>G23</f>
        <v>0</v>
      </c>
      <c r="F9" s="1513" t="s">
        <v>495</v>
      </c>
      <c r="G9" s="1518" t="s">
        <v>497</v>
      </c>
      <c r="H9" s="631"/>
      <c r="I9" s="631"/>
      <c r="J9" s="631"/>
      <c r="K9" s="624"/>
      <c r="L9" s="630"/>
      <c r="P9" s="2604"/>
    </row>
    <row r="10" spans="1:16" ht="15">
      <c r="A10" s="631"/>
      <c r="B10" s="631"/>
      <c r="C10" s="1515" t="s">
        <v>499</v>
      </c>
      <c r="D10" s="631"/>
      <c r="E10" s="633">
        <f>E9/E8</f>
        <v>0</v>
      </c>
      <c r="F10" s="631"/>
      <c r="G10" s="631"/>
      <c r="H10" s="631"/>
      <c r="I10" s="631"/>
      <c r="J10" s="631"/>
      <c r="K10" s="624"/>
      <c r="L10" s="630"/>
      <c r="P10" s="2604"/>
    </row>
    <row r="11" spans="1:16" ht="15">
      <c r="A11" s="631"/>
      <c r="B11" s="631"/>
      <c r="C11" s="634"/>
      <c r="D11" s="631"/>
      <c r="E11" s="631"/>
      <c r="F11" s="631"/>
      <c r="G11" s="631"/>
      <c r="H11" s="631"/>
      <c r="I11" s="631"/>
      <c r="J11" s="631"/>
      <c r="K11" s="624"/>
      <c r="L11" s="624"/>
      <c r="P11" s="2604"/>
    </row>
    <row r="12" spans="1:16" ht="15.6">
      <c r="A12" s="1519" t="s">
        <v>60</v>
      </c>
      <c r="B12" s="1520"/>
      <c r="C12" s="1521" t="s">
        <v>500</v>
      </c>
      <c r="D12" s="1522"/>
      <c r="E12" s="1523" t="s">
        <v>501</v>
      </c>
      <c r="F12" s="1522"/>
      <c r="G12" s="1524" t="s">
        <v>502</v>
      </c>
      <c r="H12" s="1522"/>
      <c r="I12" s="1523" t="s">
        <v>503</v>
      </c>
      <c r="J12" s="1525"/>
      <c r="K12" s="624"/>
      <c r="L12" s="624"/>
      <c r="P12" s="2604"/>
    </row>
    <row r="13" spans="1:16" ht="15.6">
      <c r="A13" s="1526"/>
      <c r="B13" s="1527"/>
      <c r="C13" s="1528" t="s">
        <v>41</v>
      </c>
      <c r="D13" s="1529"/>
      <c r="E13" s="1530" t="s">
        <v>41</v>
      </c>
      <c r="F13" s="1531"/>
      <c r="G13" s="1530" t="s">
        <v>41</v>
      </c>
      <c r="H13" s="1532"/>
      <c r="I13" s="1527"/>
      <c r="J13" s="1533"/>
      <c r="K13" s="624"/>
      <c r="L13" s="624"/>
      <c r="P13" s="2604"/>
    </row>
    <row r="14" spans="1:16" ht="15.6">
      <c r="A14" s="1534" t="s">
        <v>10</v>
      </c>
      <c r="B14" s="1535"/>
      <c r="C14" s="642">
        <f>EvReport!H163</f>
        <v>3968</v>
      </c>
      <c r="D14" s="1536"/>
      <c r="E14" s="642">
        <f>EvReport!E163</f>
        <v>3968</v>
      </c>
      <c r="F14" s="1536"/>
      <c r="G14" s="642">
        <f>EvReport!J163</f>
        <v>0</v>
      </c>
      <c r="H14" s="1536"/>
      <c r="I14" s="1537" t="str">
        <f t="shared" ref="I14:I22" si="0">IF(L14/C14&gt;0,L14/C14,"-")</f>
        <v>-</v>
      </c>
      <c r="J14" s="1538"/>
      <c r="K14" s="624"/>
      <c r="L14" s="635">
        <f>Ch!C14-Ch!E14</f>
        <v>0</v>
      </c>
      <c r="P14" s="2604"/>
    </row>
    <row r="15" spans="1:16" ht="15.6">
      <c r="A15" s="1539" t="s">
        <v>16</v>
      </c>
      <c r="B15" s="1540"/>
      <c r="C15" s="642">
        <f>EvReport!H164</f>
        <v>1032</v>
      </c>
      <c r="D15" s="1541"/>
      <c r="E15" s="642">
        <f>EvReport!E164</f>
        <v>1032</v>
      </c>
      <c r="F15" s="1541"/>
      <c r="G15" s="642">
        <f>EvReport!J164</f>
        <v>0</v>
      </c>
      <c r="H15" s="1541"/>
      <c r="I15" s="1537" t="str">
        <f t="shared" si="0"/>
        <v>-</v>
      </c>
      <c r="J15" s="1538"/>
      <c r="K15" s="624"/>
      <c r="L15" s="635">
        <f>Ch!C15-Ch!E15</f>
        <v>0</v>
      </c>
      <c r="O15" s="6" t="s">
        <v>18</v>
      </c>
      <c r="P15" s="2604"/>
    </row>
    <row r="16" spans="1:16" ht="15.6">
      <c r="A16" s="1539" t="s">
        <v>441</v>
      </c>
      <c r="B16" s="1540"/>
      <c r="C16" s="642">
        <f>EvReport!H165</f>
        <v>1304</v>
      </c>
      <c r="D16" s="1541"/>
      <c r="E16" s="642">
        <f>EvReport!E165</f>
        <v>1304</v>
      </c>
      <c r="F16" s="1541"/>
      <c r="G16" s="642">
        <f>EvReport!J165</f>
        <v>0</v>
      </c>
      <c r="H16" s="1541"/>
      <c r="I16" s="1537" t="str">
        <f t="shared" si="0"/>
        <v>-</v>
      </c>
      <c r="J16" s="1538"/>
      <c r="K16" s="624"/>
      <c r="L16" s="635">
        <f>Ch!C16-Ch!E16</f>
        <v>0</v>
      </c>
      <c r="P16" s="2604"/>
    </row>
    <row r="17" spans="1:16" ht="15.6">
      <c r="A17" s="1539" t="s">
        <v>63</v>
      </c>
      <c r="B17" s="1540"/>
      <c r="C17" s="642">
        <f>EvReport!H166</f>
        <v>1083</v>
      </c>
      <c r="D17" s="1541"/>
      <c r="E17" s="642">
        <f>EvReport!E166</f>
        <v>1083</v>
      </c>
      <c r="F17" s="1541"/>
      <c r="G17" s="642">
        <f>EvReport!J166</f>
        <v>0</v>
      </c>
      <c r="H17" s="1541"/>
      <c r="I17" s="1537" t="str">
        <f t="shared" si="0"/>
        <v>-</v>
      </c>
      <c r="J17" s="1538"/>
      <c r="K17" s="624"/>
      <c r="L17" s="635">
        <f>Ch!C17-Ch!E17</f>
        <v>0</v>
      </c>
      <c r="P17" s="2604"/>
    </row>
    <row r="18" spans="1:16" ht="15.6">
      <c r="A18" s="1539" t="s">
        <v>9</v>
      </c>
      <c r="B18" s="1540"/>
      <c r="C18" s="642">
        <f>EvReport!H167</f>
        <v>967</v>
      </c>
      <c r="D18" s="1541"/>
      <c r="E18" s="642">
        <f>EvReport!E167</f>
        <v>967</v>
      </c>
      <c r="F18" s="1541"/>
      <c r="G18" s="642">
        <f>EvReport!J167</f>
        <v>0</v>
      </c>
      <c r="H18" s="1541"/>
      <c r="I18" s="1537" t="str">
        <f t="shared" si="0"/>
        <v>-</v>
      </c>
      <c r="J18" s="1538"/>
      <c r="K18" s="624"/>
      <c r="L18" s="635">
        <f>Ch!C18-Ch!E18</f>
        <v>0</v>
      </c>
      <c r="P18" s="2604"/>
    </row>
    <row r="19" spans="1:16" ht="15.6">
      <c r="A19" s="1539" t="s">
        <v>115</v>
      </c>
      <c r="B19" s="1540"/>
      <c r="C19" s="642">
        <f>EvReport!H168</f>
        <v>764</v>
      </c>
      <c r="D19" s="1541"/>
      <c r="E19" s="642">
        <f>EvReport!E168</f>
        <v>764</v>
      </c>
      <c r="F19" s="1541"/>
      <c r="G19" s="642">
        <f>EvReport!J168</f>
        <v>0</v>
      </c>
      <c r="H19" s="1541"/>
      <c r="I19" s="1537" t="str">
        <f t="shared" si="0"/>
        <v>-</v>
      </c>
      <c r="J19" s="1542"/>
      <c r="K19" s="624"/>
      <c r="L19" s="635">
        <f>Ch!C19-Ch!E19</f>
        <v>0</v>
      </c>
      <c r="P19" s="2604"/>
    </row>
    <row r="20" spans="1:16" ht="15.6">
      <c r="A20" s="1539" t="s">
        <v>4</v>
      </c>
      <c r="B20" s="1540"/>
      <c r="C20" s="642">
        <f>EvReport!H169</f>
        <v>429</v>
      </c>
      <c r="D20" s="1541"/>
      <c r="E20" s="642">
        <f>EvReport!E169</f>
        <v>429</v>
      </c>
      <c r="F20" s="1541"/>
      <c r="G20" s="642">
        <f>EvReport!J169</f>
        <v>0</v>
      </c>
      <c r="H20" s="1541"/>
      <c r="I20" s="1537" t="str">
        <f t="shared" si="0"/>
        <v>-</v>
      </c>
      <c r="J20" s="1538"/>
      <c r="K20" s="624"/>
      <c r="L20" s="635">
        <f>Ch!C20-Ch!E20</f>
        <v>0</v>
      </c>
      <c r="P20" s="2604"/>
    </row>
    <row r="21" spans="1:16" ht="15.6">
      <c r="A21" s="1543" t="s">
        <v>64</v>
      </c>
      <c r="B21" s="1540"/>
      <c r="C21" s="642">
        <f>EvReport!H170</f>
        <v>269</v>
      </c>
      <c r="D21" s="1541"/>
      <c r="E21" s="642">
        <f>EvReport!E170</f>
        <v>269</v>
      </c>
      <c r="F21" s="1541"/>
      <c r="G21" s="642">
        <f>EvReport!J170</f>
        <v>0</v>
      </c>
      <c r="H21" s="1541"/>
      <c r="I21" s="1537" t="str">
        <f t="shared" si="0"/>
        <v>-</v>
      </c>
      <c r="J21" s="1542"/>
      <c r="K21" s="624"/>
      <c r="L21" s="635">
        <f>Ch!C21-Ch!E21</f>
        <v>0</v>
      </c>
      <c r="P21" s="2604"/>
    </row>
    <row r="22" spans="1:16" ht="15.6">
      <c r="A22" s="1539" t="s">
        <v>6</v>
      </c>
      <c r="B22" s="1544"/>
      <c r="C22" s="642">
        <f>EvReport!H171</f>
        <v>523</v>
      </c>
      <c r="D22" s="1545"/>
      <c r="E22" s="642">
        <f>EvReport!E171</f>
        <v>523</v>
      </c>
      <c r="F22" s="1545"/>
      <c r="G22" s="642">
        <f>EvReport!J171</f>
        <v>0</v>
      </c>
      <c r="H22" s="1546"/>
      <c r="I22" s="1537" t="str">
        <f t="shared" si="0"/>
        <v>-</v>
      </c>
      <c r="J22" s="1538"/>
      <c r="K22" s="624"/>
      <c r="L22" s="635">
        <f>Ch!C22-Ch!E22</f>
        <v>0</v>
      </c>
      <c r="P22" s="2604"/>
    </row>
    <row r="23" spans="1:16" ht="15.6">
      <c r="A23" s="1547" t="s">
        <v>12</v>
      </c>
      <c r="B23" s="1527"/>
      <c r="C23" s="642">
        <f>SUM(C14:C22)</f>
        <v>10339</v>
      </c>
      <c r="D23" s="1532"/>
      <c r="E23" s="642">
        <f>SUM(E14:E22)</f>
        <v>10339</v>
      </c>
      <c r="F23" s="642"/>
      <c r="G23" s="642">
        <f>SUM(G14:G22)</f>
        <v>0</v>
      </c>
      <c r="H23" s="1532"/>
      <c r="I23" s="1537"/>
      <c r="J23" s="1548"/>
      <c r="K23" s="1405"/>
      <c r="L23" s="636">
        <f>SUM(L14:L22)</f>
        <v>0</v>
      </c>
      <c r="M23" s="6">
        <f>SUM(E14:E22)</f>
        <v>10339</v>
      </c>
      <c r="P23" s="2604"/>
    </row>
    <row r="24" spans="1:16" ht="15">
      <c r="A24" s="1549"/>
      <c r="B24" s="1550"/>
      <c r="C24" s="1551"/>
      <c r="D24" s="1550"/>
      <c r="E24" s="1552"/>
      <c r="F24" s="1550"/>
      <c r="G24" s="1551"/>
      <c r="H24" s="1550"/>
      <c r="I24" s="1553"/>
      <c r="J24" s="1550"/>
      <c r="K24" s="624"/>
      <c r="L24" s="636">
        <f>K23-M23</f>
        <v>-10339</v>
      </c>
      <c r="P24" s="2604"/>
    </row>
    <row r="25" spans="1:16" ht="15">
      <c r="A25" s="403"/>
      <c r="B25" s="1153"/>
      <c r="C25" s="1554"/>
      <c r="D25" s="1153"/>
      <c r="E25" s="1554"/>
      <c r="F25" s="1153"/>
      <c r="G25" s="1554"/>
      <c r="H25" s="1153"/>
      <c r="I25" s="1555"/>
      <c r="J25" s="1153"/>
      <c r="K25" s="624"/>
      <c r="L25" s="636"/>
      <c r="P25" s="3274"/>
    </row>
    <row r="26" spans="1:16" ht="17.399999999999999">
      <c r="A26" s="797"/>
      <c r="B26" s="533"/>
      <c r="C26" s="913" t="s">
        <v>504</v>
      </c>
      <c r="D26" s="992"/>
      <c r="E26" s="992"/>
      <c r="F26" s="992"/>
      <c r="G26" s="992"/>
      <c r="H26" s="992"/>
      <c r="I26" s="533"/>
      <c r="J26" s="533"/>
      <c r="K26" s="624"/>
      <c r="L26" s="624"/>
      <c r="P26" s="2604"/>
    </row>
    <row r="27" spans="1:16" ht="15">
      <c r="A27" s="888"/>
      <c r="B27" s="992"/>
      <c r="C27" s="992"/>
      <c r="D27" s="992"/>
      <c r="E27" s="1556"/>
      <c r="F27" s="992"/>
      <c r="G27" s="1556"/>
      <c r="H27" s="992"/>
      <c r="I27" s="533"/>
      <c r="J27" s="533"/>
      <c r="K27" s="624"/>
      <c r="L27" s="624"/>
      <c r="P27" s="2604"/>
    </row>
    <row r="28" spans="1:16" ht="15.6">
      <c r="A28" s="1557"/>
      <c r="B28" s="1558"/>
      <c r="C28" s="1515" t="s">
        <v>505</v>
      </c>
      <c r="D28" s="631"/>
      <c r="E28" s="1511">
        <f>Forecast!G176</f>
        <v>11400</v>
      </c>
      <c r="F28" s="1512" t="s">
        <v>41</v>
      </c>
      <c r="G28" s="1557"/>
      <c r="H28" s="1513" t="s">
        <v>493</v>
      </c>
      <c r="I28" s="1514">
        <f>Forecast!E3</f>
        <v>41856</v>
      </c>
      <c r="J28" s="631"/>
      <c r="K28" s="624"/>
      <c r="L28" s="624"/>
      <c r="P28" s="2604"/>
    </row>
    <row r="29" spans="1:16" ht="15.6">
      <c r="A29" s="1557"/>
      <c r="B29" s="1558"/>
      <c r="C29" s="1515" t="s">
        <v>506</v>
      </c>
      <c r="D29" s="1557"/>
      <c r="E29" s="1511">
        <f>Forecast!G177</f>
        <v>12503</v>
      </c>
      <c r="F29" s="1512" t="s">
        <v>41</v>
      </c>
      <c r="G29" s="1557"/>
      <c r="H29" s="1557"/>
      <c r="I29" s="631"/>
      <c r="J29" s="631"/>
      <c r="K29" s="624"/>
      <c r="L29" s="624"/>
      <c r="M29" s="6" t="s">
        <v>507</v>
      </c>
    </row>
    <row r="30" spans="1:16" ht="15.6">
      <c r="A30" s="1557"/>
      <c r="B30" s="1558"/>
      <c r="C30" s="1515" t="s">
        <v>508</v>
      </c>
      <c r="D30" s="1557"/>
      <c r="E30" s="1511">
        <f>Forecast!O176</f>
        <v>0</v>
      </c>
      <c r="F30" s="1512" t="s">
        <v>41</v>
      </c>
      <c r="G30" s="1557"/>
      <c r="H30" s="1557"/>
      <c r="I30" s="631"/>
      <c r="J30" s="631"/>
      <c r="K30" s="624"/>
      <c r="L30" s="624"/>
    </row>
    <row r="31" spans="1:16" ht="15.6">
      <c r="A31" s="1557"/>
      <c r="B31" s="1557"/>
      <c r="C31" s="1557"/>
      <c r="D31" s="1557"/>
      <c r="E31" s="1511"/>
      <c r="F31" s="1557"/>
      <c r="G31" s="1557"/>
      <c r="H31" s="1557"/>
      <c r="I31" s="631"/>
      <c r="J31" s="631"/>
      <c r="K31" s="624"/>
      <c r="L31" s="624"/>
    </row>
    <row r="32" spans="1:16" ht="15.6">
      <c r="A32" s="1557"/>
      <c r="B32" s="1557"/>
      <c r="C32" s="1557"/>
      <c r="D32" s="1557"/>
      <c r="E32" s="1557"/>
      <c r="F32" s="1557"/>
      <c r="G32" s="1557"/>
      <c r="H32" s="1557"/>
      <c r="I32" s="631"/>
      <c r="J32" s="631"/>
      <c r="K32" s="624"/>
      <c r="L32" s="624"/>
    </row>
    <row r="33" spans="1:13" ht="15.6">
      <c r="A33" s="1519" t="s">
        <v>60</v>
      </c>
      <c r="B33" s="1520"/>
      <c r="C33" s="1521" t="s">
        <v>509</v>
      </c>
      <c r="D33" s="1522"/>
      <c r="E33" s="1524" t="s">
        <v>510</v>
      </c>
      <c r="F33" s="1522"/>
      <c r="G33" s="1523" t="s">
        <v>511</v>
      </c>
      <c r="H33" s="1525"/>
      <c r="I33" s="637" t="s">
        <v>512</v>
      </c>
      <c r="J33" s="638"/>
      <c r="K33" s="624"/>
      <c r="L33" s="624"/>
    </row>
    <row r="34" spans="1:13" ht="15.6">
      <c r="A34" s="1559"/>
      <c r="B34" s="1560"/>
      <c r="C34" s="1561" t="s">
        <v>41</v>
      </c>
      <c r="D34" s="1561"/>
      <c r="E34" s="1561" t="s">
        <v>41</v>
      </c>
      <c r="F34" s="639"/>
      <c r="G34" s="639"/>
      <c r="H34" s="1562"/>
      <c r="I34" s="640"/>
      <c r="J34" s="641"/>
      <c r="K34" s="624"/>
      <c r="L34" s="624"/>
    </row>
    <row r="35" spans="1:13" ht="15.6">
      <c r="A35" s="1534" t="s">
        <v>10</v>
      </c>
      <c r="B35" s="1535"/>
      <c r="C35" s="642">
        <f>Forecast!W162</f>
        <v>4039.2650423494756</v>
      </c>
      <c r="D35" s="643"/>
      <c r="E35" s="642">
        <f>Forecast!Y162</f>
        <v>0</v>
      </c>
      <c r="F35" s="643"/>
      <c r="G35" s="1563">
        <f>Forecast!Z162</f>
        <v>0</v>
      </c>
      <c r="H35" s="1564"/>
      <c r="I35" s="644"/>
      <c r="J35" s="645"/>
      <c r="K35" s="1565"/>
      <c r="L35" s="646">
        <f>IF(E35&gt;0,E35,0)</f>
        <v>0</v>
      </c>
    </row>
    <row r="36" spans="1:13" ht="15.6">
      <c r="A36" s="1539" t="s">
        <v>16</v>
      </c>
      <c r="B36" s="1540"/>
      <c r="C36" s="642">
        <f>Forecast!W163</f>
        <v>1374.235763211195</v>
      </c>
      <c r="D36" s="647"/>
      <c r="E36" s="642">
        <f>Forecast!Y163</f>
        <v>0</v>
      </c>
      <c r="F36" s="647"/>
      <c r="G36" s="1563">
        <f>Forecast!Z163</f>
        <v>0</v>
      </c>
      <c r="H36" s="1566"/>
      <c r="I36" s="648"/>
      <c r="J36" s="649"/>
      <c r="K36" s="1565"/>
      <c r="L36" s="646">
        <f>IF(E36&gt;0,E36,0)</f>
        <v>0</v>
      </c>
    </row>
    <row r="37" spans="1:13" ht="15.6">
      <c r="A37" s="1539" t="s">
        <v>441</v>
      </c>
      <c r="B37" s="1540"/>
      <c r="C37" s="642">
        <f>Forecast!W164</f>
        <v>1231.3876615724544</v>
      </c>
      <c r="D37" s="647"/>
      <c r="E37" s="642">
        <f>Forecast!Y164</f>
        <v>0</v>
      </c>
      <c r="F37" s="647"/>
      <c r="G37" s="1563">
        <f>Forecast!Z164</f>
        <v>0</v>
      </c>
      <c r="H37" s="1566"/>
      <c r="I37" s="648"/>
      <c r="J37" s="649"/>
      <c r="K37" s="1565"/>
      <c r="L37" s="646">
        <f t="shared" ref="L37:L43" si="1">IF(E37&gt;0,E37,0)</f>
        <v>0</v>
      </c>
    </row>
    <row r="38" spans="1:13" ht="15.6">
      <c r="A38" s="1539" t="s">
        <v>63</v>
      </c>
      <c r="B38" s="1540"/>
      <c r="C38" s="642">
        <f>Forecast!W165</f>
        <v>1112.7045125207144</v>
      </c>
      <c r="D38" s="647"/>
      <c r="E38" s="642">
        <f>Forecast!Y165</f>
        <v>0</v>
      </c>
      <c r="F38" s="647" t="s">
        <v>18</v>
      </c>
      <c r="G38" s="1563">
        <f>Forecast!Z165</f>
        <v>0</v>
      </c>
      <c r="H38" s="1566"/>
      <c r="I38" s="648"/>
      <c r="J38" s="649"/>
      <c r="K38" s="1565"/>
      <c r="L38" s="646">
        <f t="shared" si="1"/>
        <v>0</v>
      </c>
    </row>
    <row r="39" spans="1:13" ht="15.6">
      <c r="A39" s="1539" t="s">
        <v>9</v>
      </c>
      <c r="B39" s="1540"/>
      <c r="C39" s="642">
        <f>Forecast!W166</f>
        <v>1005.5118698213956</v>
      </c>
      <c r="D39" s="647"/>
      <c r="E39" s="642">
        <f>Forecast!Y166</f>
        <v>0</v>
      </c>
      <c r="F39" s="647"/>
      <c r="G39" s="1563">
        <f>Forecast!Z166</f>
        <v>0</v>
      </c>
      <c r="H39" s="1566"/>
      <c r="I39" s="648"/>
      <c r="J39" s="649"/>
      <c r="K39" s="1567"/>
      <c r="L39" s="646">
        <f t="shared" si="1"/>
        <v>0</v>
      </c>
    </row>
    <row r="40" spans="1:13" ht="15.6">
      <c r="A40" s="1568" t="s">
        <v>115</v>
      </c>
      <c r="B40" s="1540"/>
      <c r="C40" s="642">
        <f>Forecast!W167</f>
        <v>811.4141635978641</v>
      </c>
      <c r="D40" s="647"/>
      <c r="E40" s="642">
        <f>Forecast!Y167</f>
        <v>0</v>
      </c>
      <c r="F40" s="647"/>
      <c r="G40" s="1563">
        <f>Forecast!Z167</f>
        <v>0</v>
      </c>
      <c r="H40" s="1566"/>
      <c r="I40" s="648"/>
      <c r="J40" s="649"/>
      <c r="K40" s="1565"/>
      <c r="L40" s="646">
        <f t="shared" si="1"/>
        <v>0</v>
      </c>
    </row>
    <row r="41" spans="1:13" ht="15.6">
      <c r="A41" s="1539" t="s">
        <v>4</v>
      </c>
      <c r="B41" s="1540"/>
      <c r="C41" s="642">
        <f>Forecast!W168</f>
        <v>452.85087138648504</v>
      </c>
      <c r="D41" s="647"/>
      <c r="E41" s="642">
        <f>Forecast!Y168</f>
        <v>0</v>
      </c>
      <c r="F41" s="647"/>
      <c r="G41" s="1563">
        <f>Forecast!Z168</f>
        <v>0</v>
      </c>
      <c r="H41" s="1566"/>
      <c r="I41" s="648"/>
      <c r="J41" s="649"/>
      <c r="K41" s="1565"/>
      <c r="L41" s="646">
        <f t="shared" si="1"/>
        <v>0</v>
      </c>
    </row>
    <row r="42" spans="1:13" ht="15.6">
      <c r="A42" s="1569" t="s">
        <v>64</v>
      </c>
      <c r="B42" s="1540"/>
      <c r="C42" s="642">
        <f>Forecast!W169</f>
        <v>208.89477904621614</v>
      </c>
      <c r="D42" s="647"/>
      <c r="E42" s="642">
        <f>Forecast!Y169</f>
        <v>0</v>
      </c>
      <c r="F42" s="647"/>
      <c r="G42" s="1563">
        <f>Forecast!Z169</f>
        <v>0</v>
      </c>
      <c r="H42" s="1566"/>
      <c r="I42" s="648"/>
      <c r="J42" s="649"/>
      <c r="K42" s="1565"/>
      <c r="L42" s="646">
        <f t="shared" si="1"/>
        <v>0</v>
      </c>
    </row>
    <row r="43" spans="1:13" ht="15.6">
      <c r="A43" s="1543" t="s">
        <v>6</v>
      </c>
      <c r="B43" s="1570"/>
      <c r="C43" s="642">
        <f>Forecast!W170</f>
        <v>625.80696372675379</v>
      </c>
      <c r="D43" s="650"/>
      <c r="E43" s="642">
        <f>Forecast!Y170</f>
        <v>0</v>
      </c>
      <c r="F43" s="650"/>
      <c r="G43" s="1563">
        <f>Forecast!Z170</f>
        <v>0</v>
      </c>
      <c r="H43" s="1571"/>
      <c r="I43" s="648"/>
      <c r="J43" s="649"/>
      <c r="K43" s="1565"/>
      <c r="L43" s="646">
        <f t="shared" si="1"/>
        <v>0</v>
      </c>
    </row>
    <row r="44" spans="1:13" ht="15.6">
      <c r="A44" s="1572" t="s">
        <v>12</v>
      </c>
      <c r="B44" s="1573"/>
      <c r="C44" s="651">
        <f>SUM(C35:C43)</f>
        <v>10862.071627232555</v>
      </c>
      <c r="D44" s="651"/>
      <c r="E44" s="651">
        <f>Forecast!Y171</f>
        <v>0</v>
      </c>
      <c r="F44" s="652"/>
      <c r="G44" s="1574"/>
      <c r="H44" s="1575"/>
      <c r="I44" s="653"/>
      <c r="J44" s="654"/>
      <c r="K44" s="1576"/>
      <c r="L44" s="646">
        <f>SUM(L35:L43)</f>
        <v>0</v>
      </c>
    </row>
    <row r="45" spans="1:13" ht="15">
      <c r="A45" s="655"/>
      <c r="B45" s="656"/>
      <c r="C45" s="656"/>
      <c r="D45" s="656"/>
      <c r="E45" s="656"/>
      <c r="F45" s="656"/>
      <c r="G45" s="657"/>
      <c r="H45" s="657"/>
      <c r="I45" s="658"/>
      <c r="J45" s="658"/>
      <c r="K45" s="659"/>
      <c r="L45" s="7"/>
    </row>
    <row r="46" spans="1:13" ht="17.399999999999999">
      <c r="A46" s="660"/>
      <c r="B46" s="661"/>
      <c r="C46" s="661"/>
      <c r="D46" s="661"/>
      <c r="E46" s="661"/>
      <c r="F46" s="661"/>
      <c r="G46" s="662"/>
      <c r="H46" s="662"/>
      <c r="I46" s="663"/>
      <c r="J46" s="663"/>
      <c r="K46" s="659"/>
      <c r="L46" s="7"/>
      <c r="M46" s="6" t="s">
        <v>513</v>
      </c>
    </row>
    <row r="47" spans="1:13">
      <c r="A47" s="664" t="s">
        <v>514</v>
      </c>
      <c r="B47" s="665"/>
      <c r="C47" s="665"/>
      <c r="D47" s="665"/>
      <c r="E47" s="665"/>
      <c r="F47" s="665"/>
      <c r="G47" s="666"/>
      <c r="H47" s="666"/>
      <c r="I47" s="663"/>
      <c r="J47" s="663"/>
      <c r="K47" s="659"/>
      <c r="L47" s="7"/>
    </row>
    <row r="48" spans="1:13">
      <c r="A48" s="2605" t="s">
        <v>1237</v>
      </c>
      <c r="B48" s="667"/>
      <c r="C48" s="668"/>
      <c r="D48" s="668"/>
      <c r="E48" s="668"/>
      <c r="F48" s="668"/>
      <c r="G48" s="668"/>
      <c r="H48" s="668"/>
      <c r="I48" s="668"/>
      <c r="J48" s="669"/>
      <c r="K48" s="670"/>
      <c r="L48" s="624"/>
    </row>
    <row r="49" spans="1:12">
      <c r="A49" s="2606" t="s">
        <v>1247</v>
      </c>
      <c r="B49" s="671"/>
      <c r="C49" s="668"/>
      <c r="D49" s="668"/>
      <c r="E49" s="668"/>
      <c r="F49" s="668"/>
      <c r="G49" s="668"/>
      <c r="H49" s="668"/>
      <c r="I49" s="668"/>
      <c r="J49" s="669"/>
      <c r="K49" s="670"/>
      <c r="L49" s="624"/>
    </row>
    <row r="50" spans="1:12" ht="15">
      <c r="A50" s="2607" t="s">
        <v>1234</v>
      </c>
      <c r="B50" s="672"/>
      <c r="C50" s="673"/>
      <c r="D50" s="673"/>
      <c r="E50" s="673"/>
      <c r="F50" s="673"/>
      <c r="G50" s="674"/>
      <c r="H50" s="674"/>
      <c r="I50" s="674"/>
      <c r="J50" s="669"/>
      <c r="K50" s="670"/>
      <c r="L50" s="624"/>
    </row>
    <row r="51" spans="1:12">
      <c r="A51" s="667"/>
      <c r="B51" s="669"/>
      <c r="C51" s="669"/>
      <c r="D51" s="669"/>
      <c r="E51" s="669"/>
      <c r="F51" s="669"/>
      <c r="G51" s="669"/>
      <c r="H51" s="669"/>
      <c r="I51" s="669"/>
      <c r="J51" s="669"/>
      <c r="K51" s="670"/>
      <c r="L51" s="624"/>
    </row>
    <row r="52" spans="1:12">
      <c r="A52" s="675"/>
      <c r="B52" s="675"/>
      <c r="C52" s="675"/>
      <c r="D52" s="675"/>
      <c r="E52" s="675"/>
      <c r="F52" s="675"/>
      <c r="G52" s="675"/>
      <c r="H52" s="675"/>
      <c r="I52" s="675"/>
      <c r="J52" s="675"/>
      <c r="K52" s="670"/>
      <c r="L52" s="624"/>
    </row>
    <row r="53" spans="1:12">
      <c r="A53" s="533"/>
      <c r="B53" s="675"/>
      <c r="C53" s="675"/>
      <c r="D53" s="533"/>
      <c r="E53" s="675" t="s">
        <v>515</v>
      </c>
      <c r="F53" s="675" t="s">
        <v>516</v>
      </c>
      <c r="G53" s="675"/>
      <c r="H53" s="675"/>
      <c r="I53" s="675"/>
      <c r="J53" s="675"/>
      <c r="K53" s="670"/>
      <c r="L53" s="624"/>
    </row>
    <row r="54" spans="1:12">
      <c r="A54" s="676"/>
      <c r="B54" s="675"/>
      <c r="C54" s="675"/>
      <c r="D54" s="675"/>
      <c r="E54" s="675"/>
      <c r="F54" s="675"/>
      <c r="G54" s="675"/>
      <c r="H54" s="675"/>
      <c r="I54" s="675"/>
      <c r="J54" s="675"/>
      <c r="K54" s="670"/>
      <c r="L54" s="624"/>
    </row>
    <row r="55" spans="1:12">
      <c r="A55" s="675"/>
      <c r="B55" s="675"/>
      <c r="C55" s="675"/>
      <c r="D55" s="675"/>
      <c r="E55" s="675"/>
      <c r="F55" s="675" t="s">
        <v>18</v>
      </c>
      <c r="G55" s="675" t="s">
        <v>517</v>
      </c>
      <c r="H55" s="675"/>
      <c r="I55" s="675"/>
      <c r="J55" s="675"/>
      <c r="K55" s="670"/>
      <c r="L55" s="624"/>
    </row>
    <row r="56" spans="1:12">
      <c r="A56" s="675"/>
      <c r="B56" s="675"/>
      <c r="C56" s="675"/>
      <c r="D56" s="675" t="s">
        <v>18</v>
      </c>
      <c r="E56" s="675"/>
      <c r="F56" s="533"/>
      <c r="G56" s="677"/>
      <c r="H56" s="678" t="s">
        <v>518</v>
      </c>
      <c r="I56" s="679"/>
      <c r="J56" s="675"/>
      <c r="K56" s="670"/>
      <c r="L56" s="624"/>
    </row>
    <row r="57" spans="1:12">
      <c r="A57" s="675"/>
      <c r="B57" s="675"/>
      <c r="C57" s="675"/>
      <c r="D57" s="675"/>
      <c r="E57" s="675"/>
      <c r="F57" s="533"/>
      <c r="G57" s="680"/>
      <c r="H57" s="681" t="s">
        <v>490</v>
      </c>
      <c r="I57" s="675"/>
      <c r="J57" s="682"/>
      <c r="K57" s="670"/>
      <c r="L57" s="624"/>
    </row>
    <row r="58" spans="1:12">
      <c r="A58" s="675"/>
      <c r="B58" s="675"/>
      <c r="C58" s="675"/>
      <c r="D58" s="675"/>
      <c r="E58" s="675"/>
      <c r="F58" s="533"/>
      <c r="G58" s="675"/>
      <c r="H58" s="675"/>
      <c r="I58" s="675"/>
      <c r="J58" s="675"/>
      <c r="K58" s="670"/>
      <c r="L58" s="624"/>
    </row>
    <row r="59" spans="1:12">
      <c r="A59" s="670"/>
      <c r="B59" s="670"/>
      <c r="C59" s="670"/>
      <c r="D59" s="670"/>
      <c r="E59" s="670"/>
      <c r="F59" s="670"/>
      <c r="G59" s="670"/>
      <c r="H59" s="670"/>
      <c r="I59" s="670"/>
      <c r="J59" s="670"/>
      <c r="K59" s="670"/>
      <c r="L59" s="624"/>
    </row>
    <row r="60" spans="1:12">
      <c r="A60" s="683"/>
      <c r="B60" s="683"/>
      <c r="C60" s="684"/>
      <c r="D60" s="670"/>
      <c r="E60" s="670"/>
      <c r="F60" s="670"/>
      <c r="G60" s="670"/>
      <c r="H60" s="670"/>
      <c r="I60" s="670"/>
      <c r="J60" s="670"/>
      <c r="K60" s="670"/>
      <c r="L60" s="624"/>
    </row>
    <row r="61" spans="1:12">
      <c r="A61" s="685"/>
      <c r="B61" s="683"/>
      <c r="C61" s="684"/>
      <c r="D61" s="670"/>
      <c r="E61" s="670"/>
      <c r="F61" s="686"/>
      <c r="G61" s="686"/>
      <c r="H61" s="670"/>
      <c r="I61" s="670"/>
      <c r="J61" s="670"/>
      <c r="K61" s="670"/>
      <c r="L61" s="624"/>
    </row>
    <row r="62" spans="1:12">
      <c r="A62" s="685"/>
      <c r="B62" s="685"/>
      <c r="C62" s="687"/>
      <c r="D62" s="685"/>
      <c r="E62" s="624"/>
      <c r="F62" s="688"/>
      <c r="G62" s="688"/>
      <c r="H62" s="624"/>
      <c r="I62" s="624"/>
      <c r="J62" s="624"/>
      <c r="K62" s="624"/>
      <c r="L62" s="624"/>
    </row>
    <row r="63" spans="1:12">
      <c r="A63" s="685"/>
      <c r="B63" s="685"/>
      <c r="C63" s="687"/>
      <c r="D63" s="685"/>
      <c r="E63" s="624"/>
      <c r="F63" s="688"/>
      <c r="G63" s="688"/>
      <c r="H63" s="624"/>
      <c r="I63" s="689"/>
      <c r="J63" s="624"/>
      <c r="K63" s="624"/>
      <c r="L63" s="624"/>
    </row>
    <row r="64" spans="1:12">
      <c r="A64" s="685"/>
      <c r="B64" s="690"/>
      <c r="C64" s="687"/>
      <c r="D64" s="685"/>
      <c r="E64" s="624" t="s">
        <v>18</v>
      </c>
      <c r="F64" s="624"/>
      <c r="G64" s="624"/>
      <c r="H64" s="624"/>
      <c r="I64" s="689"/>
      <c r="J64" s="624"/>
      <c r="K64" s="624"/>
      <c r="L64" s="624"/>
    </row>
    <row r="65" spans="1:5">
      <c r="A65" s="6" t="s">
        <v>519</v>
      </c>
      <c r="E65" s="6" t="s">
        <v>520</v>
      </c>
    </row>
    <row r="66" spans="1:5">
      <c r="A66" s="6" t="s">
        <v>521</v>
      </c>
      <c r="E66" s="6" t="s">
        <v>522</v>
      </c>
    </row>
    <row r="67" spans="1:5">
      <c r="A67" s="6" t="s">
        <v>523</v>
      </c>
    </row>
    <row r="68" spans="1:5">
      <c r="A68" s="6" t="s">
        <v>524</v>
      </c>
    </row>
    <row r="69" spans="1:5">
      <c r="A69" s="6" t="s">
        <v>525</v>
      </c>
    </row>
    <row r="70" spans="1:5">
      <c r="A70" s="6" t="s">
        <v>526</v>
      </c>
    </row>
    <row r="71" spans="1:5">
      <c r="A71" s="6" t="s">
        <v>527</v>
      </c>
    </row>
    <row r="72" spans="1:5">
      <c r="A72" s="6" t="s">
        <v>528</v>
      </c>
    </row>
    <row r="73" spans="1:5">
      <c r="A73" s="6" t="s">
        <v>529</v>
      </c>
    </row>
    <row r="74" spans="1:5">
      <c r="A74" s="6" t="s">
        <v>530</v>
      </c>
      <c r="E74" s="6" t="s">
        <v>531</v>
      </c>
    </row>
    <row r="75" spans="1:5">
      <c r="A75" s="6" t="s">
        <v>532</v>
      </c>
      <c r="E75" s="6" t="s">
        <v>533</v>
      </c>
    </row>
    <row r="82" spans="4:4">
      <c r="D82" s="2712"/>
    </row>
    <row r="122" spans="10:10">
      <c r="J122" s="691"/>
    </row>
  </sheetData>
  <customSheetViews>
    <customSheetView guid="{B91C2E87-5EDA-40AE-AC27-0E2C17E803CE}" showPageBreaks="1" printArea="1" hiddenColumns="1">
      <selection sqref="A1:J59"/>
      <pageMargins left="0.7" right="0.7" top="0.75" bottom="0.75" header="0.3" footer="0.3"/>
      <pageSetup paperSize="9" scale="63" orientation="portrait" r:id="rId1"/>
    </customSheetView>
    <customSheetView guid="{7C71EF2A-5ADA-494C-8F58-DDA71753DD90}" showPageBreaks="1" printArea="1" hiddenColumns="1">
      <selection activeCell="E44" sqref="E44"/>
      <pageMargins left="0.7" right="0.7" top="0.75" bottom="0.75" header="0.3" footer="0.3"/>
      <pageSetup paperSize="9" scale="71" orientation="portrait" r:id="rId2"/>
    </customSheetView>
    <customSheetView guid="{23F4DC00-BC97-4745-AA5C-F05D469CB1EF}" showPageBreaks="1" printArea="1" hiddenColumns="1" topLeftCell="A34">
      <selection activeCell="A77" sqref="A77"/>
      <pageMargins left="0.7" right="0.7" top="0.75" bottom="0.75" header="0.3" footer="0.3"/>
      <pageSetup paperSize="9" scale="71" orientation="portrait" r:id="rId3"/>
    </customSheetView>
    <customSheetView guid="{5A803268-F6C5-4035-B3E1-A94CB9AA8994}" showPageBreaks="1" printArea="1" hiddenColumns="1" topLeftCell="A34">
      <selection activeCell="E44" sqref="E44"/>
      <pageMargins left="0.7" right="0.7" top="0.75" bottom="0.75" header="0.3" footer="0.3"/>
      <pageSetup paperSize="9" scale="71" orientation="portrait" r:id="rId4"/>
    </customSheetView>
    <customSheetView guid="{4593F3EE-0998-4E0E-994A-E02D6BAF3A4B}" showPageBreaks="1" printArea="1" hiddenColumns="1">
      <selection activeCell="A77" sqref="A77"/>
      <pageMargins left="0.7" right="0.7" top="0.75" bottom="0.75" header="0.3" footer="0.3"/>
      <pageSetup paperSize="9" scale="71" orientation="portrait" r:id="rId5"/>
    </customSheetView>
  </customSheetViews>
  <pageMargins left="0.7" right="0.7" top="0.75" bottom="0.75" header="0.3" footer="0.3"/>
  <pageSetup paperSize="9" scale="63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>
    <tabColor rgb="FFFF66FF"/>
  </sheetPr>
  <dimension ref="A1:L122"/>
  <sheetViews>
    <sheetView workbookViewId="0">
      <selection sqref="A1:G22"/>
    </sheetView>
  </sheetViews>
  <sheetFormatPr defaultColWidth="9.109375" defaultRowHeight="13.8"/>
  <cols>
    <col min="1" max="1" width="14.88671875" style="6" customWidth="1"/>
    <col min="2" max="2" width="13.88671875" style="6" customWidth="1"/>
    <col min="3" max="3" width="13.44140625" style="6" customWidth="1"/>
    <col min="4" max="4" width="16.44140625" style="6" customWidth="1"/>
    <col min="5" max="5" width="16.88671875" style="6" customWidth="1"/>
    <col min="6" max="6" width="20.5546875" style="6" customWidth="1"/>
    <col min="7" max="7" width="33.6640625" style="6" customWidth="1"/>
    <col min="8" max="16384" width="9.109375" style="6"/>
  </cols>
  <sheetData>
    <row r="1" spans="1:12" ht="15.6">
      <c r="A1" s="447"/>
      <c r="B1" s="447"/>
      <c r="C1" s="625"/>
      <c r="D1" s="627" t="s">
        <v>557</v>
      </c>
      <c r="E1" s="627"/>
      <c r="F1" s="447"/>
      <c r="G1" s="745"/>
    </row>
    <row r="2" spans="1:12" ht="15">
      <c r="A2" s="447"/>
      <c r="B2" s="447"/>
      <c r="C2" s="625"/>
      <c r="D2" s="625"/>
      <c r="E2" s="625"/>
      <c r="F2" s="447"/>
      <c r="G2" s="447"/>
    </row>
    <row r="3" spans="1:12" ht="15">
      <c r="A3" s="447" t="s">
        <v>558</v>
      </c>
      <c r="B3" s="447" t="s">
        <v>559</v>
      </c>
      <c r="C3" s="447"/>
      <c r="D3" s="625"/>
      <c r="E3" s="625"/>
      <c r="F3" s="447"/>
      <c r="G3" s="447"/>
    </row>
    <row r="4" spans="1:12" ht="15">
      <c r="A4" s="746" t="s">
        <v>493</v>
      </c>
      <c r="B4" s="747">
        <f>YesterdayGen!A2</f>
        <v>41855</v>
      </c>
      <c r="C4" s="748"/>
      <c r="D4" s="749"/>
      <c r="E4" s="749"/>
      <c r="F4" s="749"/>
      <c r="G4" s="749"/>
    </row>
    <row r="5" spans="1:12" ht="15">
      <c r="A5" s="749"/>
      <c r="B5" s="749"/>
      <c r="C5" s="749"/>
      <c r="D5" s="749"/>
      <c r="E5" s="749"/>
      <c r="F5" s="749" t="s">
        <v>560</v>
      </c>
      <c r="G5" s="750">
        <f>EvReport!L6</f>
        <v>0.875</v>
      </c>
    </row>
    <row r="6" spans="1:12" ht="15">
      <c r="A6" s="751" t="s">
        <v>60</v>
      </c>
      <c r="B6" s="752"/>
      <c r="C6" s="753" t="s">
        <v>14</v>
      </c>
      <c r="D6" s="753" t="s">
        <v>114</v>
      </c>
      <c r="E6" s="753" t="s">
        <v>436</v>
      </c>
      <c r="F6" s="753" t="s">
        <v>561</v>
      </c>
      <c r="G6" s="753" t="s">
        <v>395</v>
      </c>
    </row>
    <row r="7" spans="1:12" ht="15">
      <c r="A7" s="754"/>
      <c r="B7" s="755"/>
      <c r="C7" s="756" t="s">
        <v>41</v>
      </c>
      <c r="D7" s="756" t="s">
        <v>41</v>
      </c>
      <c r="E7" s="756" t="s">
        <v>41</v>
      </c>
      <c r="F7" s="756" t="s">
        <v>41</v>
      </c>
      <c r="G7" s="756"/>
    </row>
    <row r="8" spans="1:12" ht="18" customHeight="1">
      <c r="A8" s="757" t="s">
        <v>10</v>
      </c>
      <c r="B8" s="758"/>
      <c r="C8" s="759"/>
      <c r="D8" s="760">
        <f>EvReport!H163</f>
        <v>3968</v>
      </c>
      <c r="E8" s="760">
        <f>EvReport!E163</f>
        <v>3968</v>
      </c>
      <c r="F8" s="761">
        <f>EvReport!J163</f>
        <v>0</v>
      </c>
      <c r="G8" s="762"/>
      <c r="L8" s="763"/>
    </row>
    <row r="9" spans="1:12" ht="18" customHeight="1">
      <c r="A9" s="764" t="s">
        <v>16</v>
      </c>
      <c r="B9" s="765"/>
      <c r="C9" s="759"/>
      <c r="D9" s="760">
        <f>EvReport!H164</f>
        <v>1032</v>
      </c>
      <c r="E9" s="760">
        <f>EvReport!E164</f>
        <v>1032</v>
      </c>
      <c r="F9" s="761">
        <f>EvReport!J164</f>
        <v>0</v>
      </c>
      <c r="G9" s="766"/>
      <c r="L9" s="767"/>
    </row>
    <row r="10" spans="1:12" ht="18" customHeight="1">
      <c r="A10" s="764" t="s">
        <v>5</v>
      </c>
      <c r="B10" s="765"/>
      <c r="C10" s="759"/>
      <c r="D10" s="760">
        <f>EvReport!H165</f>
        <v>1304</v>
      </c>
      <c r="E10" s="760">
        <f>EvReport!E165</f>
        <v>1304</v>
      </c>
      <c r="F10" s="761">
        <f>EvReport!J165</f>
        <v>0</v>
      </c>
      <c r="G10" s="768"/>
      <c r="L10" s="691"/>
    </row>
    <row r="11" spans="1:12" ht="18" customHeight="1">
      <c r="A11" s="764" t="s">
        <v>63</v>
      </c>
      <c r="B11" s="765"/>
      <c r="C11" s="759"/>
      <c r="D11" s="760">
        <f>EvReport!H166</f>
        <v>1083</v>
      </c>
      <c r="E11" s="760">
        <f>EvReport!E166</f>
        <v>1083</v>
      </c>
      <c r="F11" s="761">
        <f>EvReport!J166</f>
        <v>0</v>
      </c>
      <c r="G11" s="769"/>
      <c r="L11" s="770"/>
    </row>
    <row r="12" spans="1:12" ht="18" customHeight="1">
      <c r="A12" s="764" t="s">
        <v>9</v>
      </c>
      <c r="B12" s="765"/>
      <c r="C12" s="759"/>
      <c r="D12" s="760">
        <f>EvReport!H167</f>
        <v>967</v>
      </c>
      <c r="E12" s="760">
        <f>EvReport!E167</f>
        <v>967</v>
      </c>
      <c r="F12" s="761">
        <f>EvReport!J167</f>
        <v>0</v>
      </c>
      <c r="G12" s="771" t="s">
        <v>225</v>
      </c>
      <c r="L12" s="770"/>
    </row>
    <row r="13" spans="1:12" ht="18" customHeight="1">
      <c r="A13" s="764" t="s">
        <v>115</v>
      </c>
      <c r="B13" s="765"/>
      <c r="C13" s="759"/>
      <c r="D13" s="760">
        <f>EvReport!H168</f>
        <v>764</v>
      </c>
      <c r="E13" s="760">
        <f>EvReport!E168</f>
        <v>764</v>
      </c>
      <c r="F13" s="761">
        <f>EvReport!J168</f>
        <v>0</v>
      </c>
      <c r="G13" s="772"/>
    </row>
    <row r="14" spans="1:12" ht="18" customHeight="1">
      <c r="A14" s="764" t="s">
        <v>4</v>
      </c>
      <c r="B14" s="765"/>
      <c r="C14" s="759"/>
      <c r="D14" s="760">
        <f>EvReport!H169</f>
        <v>429</v>
      </c>
      <c r="E14" s="760">
        <f>EvReport!E169</f>
        <v>429</v>
      </c>
      <c r="F14" s="761">
        <f>EvReport!J169</f>
        <v>0</v>
      </c>
      <c r="G14" s="773"/>
    </row>
    <row r="15" spans="1:12" ht="18" customHeight="1">
      <c r="A15" s="764" t="s">
        <v>64</v>
      </c>
      <c r="B15" s="765"/>
      <c r="C15" s="759"/>
      <c r="D15" s="760">
        <f>EvReport!H170</f>
        <v>269</v>
      </c>
      <c r="E15" s="760">
        <f>EvReport!E170</f>
        <v>269</v>
      </c>
      <c r="F15" s="761">
        <f>EvReport!J170</f>
        <v>0</v>
      </c>
      <c r="G15" s="774"/>
    </row>
    <row r="16" spans="1:12" ht="18" customHeight="1">
      <c r="A16" s="775" t="s">
        <v>6</v>
      </c>
      <c r="B16" s="776"/>
      <c r="C16" s="759"/>
      <c r="D16" s="760">
        <f>EvReport!H171</f>
        <v>523</v>
      </c>
      <c r="E16" s="760">
        <f>EvReport!E171</f>
        <v>523</v>
      </c>
      <c r="F16" s="761">
        <f>EvReport!J171</f>
        <v>0</v>
      </c>
      <c r="G16" s="777"/>
    </row>
    <row r="17" spans="1:7" ht="18" customHeight="1">
      <c r="A17" s="778" t="s">
        <v>12</v>
      </c>
      <c r="B17" s="779"/>
      <c r="C17" s="761">
        <f>EvReport!I153</f>
        <v>10862</v>
      </c>
      <c r="D17" s="760">
        <f>SUM(D8:D16)</f>
        <v>10339</v>
      </c>
      <c r="E17" s="760">
        <f>SUM(E8:E16)</f>
        <v>10339</v>
      </c>
      <c r="F17" s="761">
        <f>SUM(F8:F16)</f>
        <v>0</v>
      </c>
      <c r="G17" s="780"/>
    </row>
    <row r="18" spans="1:7" ht="15">
      <c r="A18" s="746"/>
      <c r="B18" s="749"/>
      <c r="C18" s="749"/>
      <c r="D18" s="749"/>
      <c r="E18" s="749"/>
      <c r="F18" s="749"/>
      <c r="G18" s="749"/>
    </row>
    <row r="19" spans="1:7" ht="15">
      <c r="A19" s="447"/>
      <c r="B19" s="447"/>
      <c r="C19" s="447"/>
      <c r="D19" s="447"/>
      <c r="E19" s="447"/>
      <c r="F19" s="447"/>
      <c r="G19" s="447"/>
    </row>
    <row r="20" spans="1:7" ht="15">
      <c r="A20" s="447"/>
      <c r="B20" s="447"/>
      <c r="C20" s="447"/>
      <c r="D20" s="447"/>
      <c r="E20" s="447"/>
      <c r="F20" s="781"/>
      <c r="G20" s="447"/>
    </row>
    <row r="21" spans="1:7" ht="15.6">
      <c r="A21" s="447"/>
      <c r="B21" s="447"/>
      <c r="C21" s="447"/>
      <c r="D21" s="447"/>
      <c r="E21" s="447"/>
      <c r="F21" s="782" t="s">
        <v>562</v>
      </c>
      <c r="G21" s="447"/>
    </row>
    <row r="22" spans="1:7" ht="22.2" customHeight="1">
      <c r="A22" s="447"/>
      <c r="B22" s="447"/>
      <c r="C22" s="447"/>
      <c r="D22" s="447"/>
      <c r="E22" s="447"/>
      <c r="F22" s="783" t="s">
        <v>490</v>
      </c>
      <c r="G22" s="447"/>
    </row>
    <row r="23" spans="1:7" ht="18">
      <c r="A23" s="784"/>
      <c r="B23" s="784"/>
      <c r="C23" s="784"/>
      <c r="D23" s="784"/>
      <c r="E23" s="784"/>
      <c r="F23" s="784"/>
      <c r="G23" s="784"/>
    </row>
    <row r="24" spans="1:7" ht="18">
      <c r="A24" s="784"/>
      <c r="B24" s="784"/>
      <c r="C24" s="784"/>
      <c r="D24" s="784"/>
      <c r="E24" s="784"/>
      <c r="F24" s="784"/>
      <c r="G24" s="784"/>
    </row>
    <row r="25" spans="1:7" ht="18">
      <c r="A25" s="784"/>
      <c r="B25" s="784"/>
      <c r="C25" s="784"/>
      <c r="D25" s="784"/>
      <c r="E25" s="784"/>
      <c r="F25" s="784"/>
      <c r="G25" s="784"/>
    </row>
    <row r="26" spans="1:7" ht="18">
      <c r="A26" s="784"/>
      <c r="B26" s="784"/>
      <c r="C26" s="784"/>
      <c r="D26" s="784"/>
      <c r="E26" s="784"/>
      <c r="F26" s="784"/>
      <c r="G26" s="785"/>
    </row>
    <row r="27" spans="1:7" ht="18">
      <c r="A27" s="784"/>
      <c r="B27" s="784"/>
      <c r="C27" s="784"/>
      <c r="D27" s="784"/>
      <c r="E27" s="784"/>
      <c r="F27" s="784"/>
      <c r="G27" s="785"/>
    </row>
    <row r="28" spans="1:7" ht="18">
      <c r="A28" s="784"/>
      <c r="B28" s="784"/>
      <c r="C28" s="784"/>
      <c r="D28" s="784"/>
      <c r="E28" s="784"/>
      <c r="F28" s="784"/>
      <c r="G28" s="785"/>
    </row>
    <row r="29" spans="1:7" ht="18">
      <c r="A29" s="784"/>
      <c r="B29" s="784"/>
      <c r="C29" s="784"/>
      <c r="D29" s="784"/>
      <c r="E29" s="784"/>
      <c r="F29" s="784"/>
      <c r="G29" s="784"/>
    </row>
    <row r="30" spans="1:7" ht="18">
      <c r="A30" s="784"/>
      <c r="B30" s="784"/>
      <c r="C30" s="784"/>
      <c r="D30" s="784"/>
      <c r="E30" s="784"/>
      <c r="F30" s="784"/>
      <c r="G30" s="785"/>
    </row>
    <row r="31" spans="1:7" ht="18">
      <c r="A31" s="784"/>
      <c r="B31" s="784"/>
      <c r="C31" s="784"/>
      <c r="D31" s="784"/>
      <c r="E31" s="784"/>
      <c r="F31" s="784"/>
      <c r="G31" s="785"/>
    </row>
    <row r="32" spans="1:7" ht="18">
      <c r="A32" s="784"/>
      <c r="B32" s="784"/>
      <c r="C32" s="784"/>
      <c r="D32" s="784"/>
      <c r="E32" s="784"/>
      <c r="F32" s="784"/>
      <c r="G32" s="784"/>
    </row>
    <row r="33" spans="1:7" ht="18">
      <c r="A33" s="784"/>
      <c r="B33" s="784"/>
      <c r="C33" s="784"/>
      <c r="D33" s="784"/>
      <c r="E33" s="784"/>
      <c r="F33" s="784"/>
      <c r="G33" s="785"/>
    </row>
    <row r="34" spans="1:7" ht="18">
      <c r="A34" s="784"/>
      <c r="B34" s="784"/>
      <c r="C34" s="784"/>
      <c r="D34" s="784"/>
      <c r="E34" s="784"/>
      <c r="F34" s="784"/>
      <c r="G34" s="785"/>
    </row>
    <row r="35" spans="1:7" ht="18">
      <c r="A35" s="784"/>
      <c r="B35" s="784"/>
      <c r="C35" s="784"/>
      <c r="D35" s="784"/>
      <c r="E35" s="784"/>
      <c r="F35" s="784"/>
      <c r="G35" s="785"/>
    </row>
    <row r="65" spans="1:5">
      <c r="A65" s="6" t="s">
        <v>519</v>
      </c>
      <c r="E65" s="6" t="s">
        <v>520</v>
      </c>
    </row>
    <row r="66" spans="1:5">
      <c r="A66" s="6" t="s">
        <v>521</v>
      </c>
      <c r="E66" s="6" t="s">
        <v>522</v>
      </c>
    </row>
    <row r="67" spans="1:5">
      <c r="A67" s="6" t="s">
        <v>523</v>
      </c>
    </row>
    <row r="68" spans="1:5">
      <c r="A68" s="6" t="s">
        <v>524</v>
      </c>
    </row>
    <row r="69" spans="1:5">
      <c r="A69" s="6" t="s">
        <v>525</v>
      </c>
    </row>
    <row r="70" spans="1:5">
      <c r="A70" s="6" t="s">
        <v>526</v>
      </c>
    </row>
    <row r="71" spans="1:5">
      <c r="A71" s="6" t="s">
        <v>527</v>
      </c>
    </row>
    <row r="72" spans="1:5">
      <c r="A72" s="6" t="s">
        <v>528</v>
      </c>
    </row>
    <row r="73" spans="1:5">
      <c r="A73" s="6" t="s">
        <v>529</v>
      </c>
    </row>
    <row r="74" spans="1:5">
      <c r="A74" s="6" t="s">
        <v>530</v>
      </c>
      <c r="E74" s="6" t="s">
        <v>531</v>
      </c>
    </row>
    <row r="75" spans="1:5">
      <c r="A75" s="6" t="s">
        <v>532</v>
      </c>
      <c r="E75" s="6" t="s">
        <v>533</v>
      </c>
    </row>
    <row r="122" spans="10:10">
      <c r="J122" s="691"/>
    </row>
  </sheetData>
  <customSheetViews>
    <customSheetView guid="{B91C2E87-5EDA-40AE-AC27-0E2C17E803CE}" showPageBreaks="1" printArea="1">
      <selection sqref="A1:G22"/>
      <pageMargins left="0.7" right="0.7" top="0.75" bottom="0.75" header="0.3" footer="0.3"/>
      <pageSetup scale="90" orientation="landscape" r:id="rId1"/>
    </customSheetView>
    <customSheetView guid="{7C71EF2A-5ADA-494C-8F58-DDA71753DD90}" showPageBreaks="1" printArea="1">
      <selection activeCell="J34" sqref="J34"/>
      <pageMargins left="0.7" right="0.7" top="0.75" bottom="0.75" header="0.3" footer="0.3"/>
      <pageSetup scale="90" orientation="landscape" r:id="rId2"/>
    </customSheetView>
    <customSheetView guid="{23F4DC00-BC97-4745-AA5C-F05D469CB1EF}" showPageBreaks="1" printArea="1">
      <selection activeCell="E12" sqref="E12"/>
      <pageMargins left="0.7" right="0.7" top="0.75" bottom="0.75" header="0.3" footer="0.3"/>
      <pageSetup scale="90" orientation="landscape" r:id="rId3"/>
    </customSheetView>
    <customSheetView guid="{5A803268-F6C5-4035-B3E1-A94CB9AA8994}" showPageBreaks="1" printArea="1">
      <selection activeCell="E12" sqref="E12"/>
      <pageMargins left="0.7" right="0.7" top="0.75" bottom="0.75" header="0.3" footer="0.3"/>
      <pageSetup scale="90" orientation="landscape" r:id="rId4"/>
    </customSheetView>
    <customSheetView guid="{4593F3EE-0998-4E0E-994A-E02D6BAF3A4B}" showPageBreaks="1" printArea="1">
      <selection activeCell="E12" sqref="E12"/>
      <pageMargins left="0.7" right="0.7" top="0.75" bottom="0.75" header="0.3" footer="0.3"/>
      <pageSetup scale="90" orientation="landscape" r:id="rId5"/>
    </customSheetView>
  </customSheetViews>
  <pageMargins left="0.7" right="0.7" top="0.75" bottom="0.75" header="0.3" footer="0.3"/>
  <pageSetup scale="90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tabColor theme="9" tint="-0.249977111117893"/>
  </sheetPr>
  <dimension ref="A1:J122"/>
  <sheetViews>
    <sheetView workbookViewId="0">
      <selection sqref="A1:H37"/>
    </sheetView>
  </sheetViews>
  <sheetFormatPr defaultColWidth="9.109375" defaultRowHeight="13.8"/>
  <cols>
    <col min="1" max="1" width="7.44140625" style="6" customWidth="1"/>
    <col min="2" max="2" width="14.6640625" style="6" customWidth="1"/>
    <col min="3" max="3" width="15.6640625" style="6" customWidth="1"/>
    <col min="4" max="4" width="5.109375" style="6" customWidth="1"/>
    <col min="5" max="5" width="18.33203125" style="6" customWidth="1"/>
    <col min="6" max="6" width="16.44140625" style="6" customWidth="1"/>
    <col min="7" max="7" width="17" style="6" customWidth="1"/>
    <col min="8" max="8" width="36" style="6" customWidth="1"/>
    <col min="9" max="16384" width="9.109375" style="6"/>
  </cols>
  <sheetData>
    <row r="1" spans="1:9">
      <c r="A1" s="692"/>
      <c r="B1" s="693"/>
      <c r="C1" s="7"/>
      <c r="D1" s="7"/>
      <c r="E1" s="7"/>
      <c r="F1" s="7"/>
      <c r="G1" s="7" t="s">
        <v>18</v>
      </c>
      <c r="H1" s="7"/>
    </row>
    <row r="2" spans="1:9" ht="20.399999999999999">
      <c r="A2" s="692"/>
      <c r="B2" s="694"/>
      <c r="C2" s="7"/>
      <c r="D2" s="695" t="s">
        <v>534</v>
      </c>
      <c r="E2" s="7"/>
      <c r="F2" s="7"/>
      <c r="G2" s="7"/>
      <c r="H2" s="7"/>
    </row>
    <row r="3" spans="1:9" ht="15.6">
      <c r="A3" s="692"/>
      <c r="B3" s="696" t="s">
        <v>19</v>
      </c>
      <c r="C3" s="697">
        <f>YesterdayGen!A2</f>
        <v>41855</v>
      </c>
      <c r="D3" s="7"/>
      <c r="E3" s="7"/>
      <c r="F3" s="7"/>
      <c r="G3" s="7"/>
      <c r="H3" s="7"/>
    </row>
    <row r="4" spans="1:9" ht="15.6">
      <c r="A4" s="698" t="s">
        <v>535</v>
      </c>
      <c r="B4" s="3543" t="s">
        <v>536</v>
      </c>
      <c r="C4" s="3544"/>
      <c r="D4" s="3545"/>
      <c r="E4" s="699" t="s">
        <v>233</v>
      </c>
      <c r="F4" s="698" t="s">
        <v>537</v>
      </c>
      <c r="G4" s="700" t="s">
        <v>538</v>
      </c>
      <c r="H4" s="3549" t="s">
        <v>395</v>
      </c>
    </row>
    <row r="5" spans="1:9" ht="13.5" customHeight="1">
      <c r="A5" s="701"/>
      <c r="B5" s="3546"/>
      <c r="C5" s="3547"/>
      <c r="D5" s="3548"/>
      <c r="E5" s="702" t="s">
        <v>41</v>
      </c>
      <c r="F5" s="702" t="s">
        <v>41</v>
      </c>
      <c r="G5" s="703" t="s">
        <v>41</v>
      </c>
      <c r="H5" s="3549"/>
    </row>
    <row r="6" spans="1:9" ht="13.95" customHeight="1">
      <c r="A6" s="704">
        <v>1</v>
      </c>
      <c r="B6" s="705" t="s">
        <v>43</v>
      </c>
      <c r="C6" s="706"/>
      <c r="D6" s="707"/>
      <c r="E6" s="704">
        <v>150</v>
      </c>
      <c r="F6" s="704">
        <f>Forecast!J27</f>
        <v>0</v>
      </c>
      <c r="G6" s="708">
        <f>Forecast!K27</f>
        <v>0</v>
      </c>
      <c r="H6" s="709" t="s">
        <v>228</v>
      </c>
    </row>
    <row r="7" spans="1:9" ht="15.6" customHeight="1">
      <c r="A7" s="704">
        <v>2</v>
      </c>
      <c r="B7" s="705" t="s">
        <v>539</v>
      </c>
      <c r="C7" s="706"/>
      <c r="D7" s="707"/>
      <c r="E7" s="704">
        <v>100</v>
      </c>
      <c r="F7" s="704">
        <f>Forecast!J29</f>
        <v>0</v>
      </c>
      <c r="G7" s="708">
        <f>Forecast!K29</f>
        <v>0</v>
      </c>
      <c r="H7" s="3334" t="s">
        <v>1223</v>
      </c>
    </row>
    <row r="8" spans="1:9" ht="18.75" customHeight="1">
      <c r="A8" s="704">
        <v>3</v>
      </c>
      <c r="B8" s="705" t="s">
        <v>154</v>
      </c>
      <c r="C8" s="706"/>
      <c r="D8" s="707"/>
      <c r="E8" s="704">
        <v>100</v>
      </c>
      <c r="F8" s="710">
        <f>Forecast!J30</f>
        <v>40</v>
      </c>
      <c r="G8" s="708">
        <f>Forecast!K30</f>
        <v>100</v>
      </c>
      <c r="H8" s="3336" t="s">
        <v>1223</v>
      </c>
    </row>
    <row r="9" spans="1:9" ht="16.5" customHeight="1">
      <c r="A9" s="704">
        <v>4</v>
      </c>
      <c r="B9" s="705" t="s">
        <v>540</v>
      </c>
      <c r="C9" s="706"/>
      <c r="D9" s="707"/>
      <c r="E9" s="704">
        <v>210</v>
      </c>
      <c r="F9" s="704">
        <f>Forecast!J28</f>
        <v>0</v>
      </c>
      <c r="G9" s="708">
        <f>Forecast!K28</f>
        <v>0</v>
      </c>
      <c r="H9" s="712" t="s">
        <v>228</v>
      </c>
    </row>
    <row r="10" spans="1:9" ht="18.75" customHeight="1">
      <c r="A10" s="704">
        <v>5</v>
      </c>
      <c r="B10" s="705" t="s">
        <v>250</v>
      </c>
      <c r="C10" s="706"/>
      <c r="D10" s="707"/>
      <c r="E10" s="704">
        <v>85</v>
      </c>
      <c r="F10" s="704">
        <f>Forecast!J9</f>
        <v>0</v>
      </c>
      <c r="G10" s="708">
        <f>Forecast!K9</f>
        <v>30</v>
      </c>
      <c r="H10" s="712" t="s">
        <v>228</v>
      </c>
    </row>
    <row r="11" spans="1:9">
      <c r="A11" s="3550">
        <v>6</v>
      </c>
      <c r="B11" s="3552" t="s">
        <v>541</v>
      </c>
      <c r="C11" s="3553"/>
      <c r="D11" s="3554"/>
      <c r="E11" s="3550">
        <v>730</v>
      </c>
      <c r="F11" s="3550">
        <f>Forecast!J10+Forecast!J11+Forecast!J12</f>
        <v>120</v>
      </c>
      <c r="G11" s="3558">
        <f>Forecast!K10+Forecast!K11+Forecast!K12</f>
        <v>120</v>
      </c>
      <c r="H11" s="3560" t="s">
        <v>1144</v>
      </c>
    </row>
    <row r="12" spans="1:9" ht="3" customHeight="1">
      <c r="A12" s="3551"/>
      <c r="B12" s="3555"/>
      <c r="C12" s="3556"/>
      <c r="D12" s="3557"/>
      <c r="E12" s="3551"/>
      <c r="F12" s="3551"/>
      <c r="G12" s="3559"/>
      <c r="H12" s="3560"/>
    </row>
    <row r="13" spans="1:9" ht="18.75" customHeight="1">
      <c r="A13" s="713">
        <v>7</v>
      </c>
      <c r="B13" s="714" t="s">
        <v>144</v>
      </c>
      <c r="C13" s="715"/>
      <c r="D13" s="716"/>
      <c r="E13" s="713">
        <v>45</v>
      </c>
      <c r="F13" s="713"/>
      <c r="G13" s="717"/>
      <c r="H13" s="2552" t="s">
        <v>1142</v>
      </c>
      <c r="I13" s="6" t="s">
        <v>542</v>
      </c>
    </row>
    <row r="14" spans="1:9" ht="15.75" customHeight="1">
      <c r="A14" s="713">
        <v>8</v>
      </c>
      <c r="B14" s="714" t="s">
        <v>145</v>
      </c>
      <c r="C14" s="715"/>
      <c r="D14" s="716"/>
      <c r="E14" s="713">
        <v>100</v>
      </c>
      <c r="F14" s="713"/>
      <c r="G14" s="717"/>
      <c r="H14" s="2552" t="s">
        <v>1142</v>
      </c>
    </row>
    <row r="15" spans="1:9" ht="15.75" customHeight="1">
      <c r="A15" s="719">
        <v>9</v>
      </c>
      <c r="B15" s="720" t="s">
        <v>543</v>
      </c>
      <c r="C15" s="721"/>
      <c r="D15" s="722"/>
      <c r="E15" s="719">
        <v>78</v>
      </c>
      <c r="F15" s="719">
        <f>Forecast!J14</f>
        <v>20</v>
      </c>
      <c r="G15" s="723">
        <f>Forecast!K14</f>
        <v>20</v>
      </c>
      <c r="H15" s="718" t="s">
        <v>228</v>
      </c>
    </row>
    <row r="16" spans="1:9" ht="15.75" customHeight="1">
      <c r="A16" s="719">
        <v>10</v>
      </c>
      <c r="B16" s="720" t="s">
        <v>545</v>
      </c>
      <c r="C16" s="721"/>
      <c r="D16" s="722"/>
      <c r="E16" s="719">
        <v>108</v>
      </c>
      <c r="F16" s="719">
        <f>Forecast!J15</f>
        <v>22</v>
      </c>
      <c r="G16" s="723">
        <f>Forecast!K15</f>
        <v>52</v>
      </c>
      <c r="H16" s="3335" t="s">
        <v>228</v>
      </c>
    </row>
    <row r="17" spans="1:8" ht="16.2" customHeight="1">
      <c r="A17" s="713">
        <v>11</v>
      </c>
      <c r="B17" s="705" t="s">
        <v>546</v>
      </c>
      <c r="C17" s="706"/>
      <c r="D17" s="707"/>
      <c r="E17" s="704">
        <v>60</v>
      </c>
      <c r="F17" s="704">
        <f>Forecast!J16</f>
        <v>0</v>
      </c>
      <c r="G17" s="708">
        <f>Forecast!K16</f>
        <v>0</v>
      </c>
      <c r="H17" s="724" t="s">
        <v>228</v>
      </c>
    </row>
    <row r="18" spans="1:8" ht="18.75" customHeight="1">
      <c r="A18" s="713">
        <v>12</v>
      </c>
      <c r="B18" s="725" t="s">
        <v>143</v>
      </c>
      <c r="C18" s="706"/>
      <c r="D18" s="707"/>
      <c r="E18" s="704">
        <v>360</v>
      </c>
      <c r="F18" s="704">
        <f>Forecast!J19</f>
        <v>250</v>
      </c>
      <c r="G18" s="708">
        <f>Forecast!K19</f>
        <v>242</v>
      </c>
      <c r="H18" s="711" t="s">
        <v>228</v>
      </c>
    </row>
    <row r="19" spans="1:8" ht="18.75" customHeight="1">
      <c r="A19" s="713">
        <v>13</v>
      </c>
      <c r="B19" s="725" t="s">
        <v>547</v>
      </c>
      <c r="C19" s="706"/>
      <c r="D19" s="707"/>
      <c r="E19" s="704">
        <v>412</v>
      </c>
      <c r="F19" s="704">
        <f>Forecast!J17</f>
        <v>370</v>
      </c>
      <c r="G19" s="708">
        <f>Forecast!K17</f>
        <v>410</v>
      </c>
      <c r="H19" s="2373" t="s">
        <v>226</v>
      </c>
    </row>
    <row r="20" spans="1:8" ht="18" customHeight="1">
      <c r="A20" s="713">
        <v>14</v>
      </c>
      <c r="B20" s="705" t="s">
        <v>122</v>
      </c>
      <c r="C20" s="706"/>
      <c r="D20" s="707"/>
      <c r="E20" s="704">
        <v>110</v>
      </c>
      <c r="F20" s="704">
        <f>Forecast!J18</f>
        <v>0</v>
      </c>
      <c r="G20" s="708">
        <f>Forecast!K18</f>
        <v>0</v>
      </c>
      <c r="H20" s="711" t="s">
        <v>1223</v>
      </c>
    </row>
    <row r="21" spans="1:8" ht="15.6" customHeight="1">
      <c r="A21" s="713">
        <v>15</v>
      </c>
      <c r="B21" s="705" t="s">
        <v>548</v>
      </c>
      <c r="C21" s="706"/>
      <c r="D21" s="707"/>
      <c r="E21" s="704">
        <v>50</v>
      </c>
      <c r="F21" s="704">
        <f>Forecast!J32</f>
        <v>10</v>
      </c>
      <c r="G21" s="708">
        <f>Forecast!K32</f>
        <v>20</v>
      </c>
      <c r="H21" s="711" t="s">
        <v>1223</v>
      </c>
    </row>
    <row r="22" spans="1:8" ht="18.75" customHeight="1">
      <c r="A22" s="713">
        <v>16</v>
      </c>
      <c r="B22" s="705" t="s">
        <v>152</v>
      </c>
      <c r="C22" s="706"/>
      <c r="D22" s="707"/>
      <c r="E22" s="704">
        <v>100</v>
      </c>
      <c r="F22" s="704">
        <f>Forecast!J25</f>
        <v>40</v>
      </c>
      <c r="G22" s="708">
        <f>Forecast!K25</f>
        <v>50</v>
      </c>
      <c r="H22" s="718"/>
    </row>
    <row r="23" spans="1:8" ht="18.75" customHeight="1">
      <c r="A23" s="713">
        <v>17</v>
      </c>
      <c r="B23" s="705" t="s">
        <v>124</v>
      </c>
      <c r="C23" s="706"/>
      <c r="D23" s="707"/>
      <c r="E23" s="704">
        <v>102</v>
      </c>
      <c r="F23" s="704">
        <f>Forecast!J23</f>
        <v>64</v>
      </c>
      <c r="G23" s="708">
        <f>Forecast!K23</f>
        <v>72</v>
      </c>
      <c r="H23" s="3336" t="s">
        <v>1223</v>
      </c>
    </row>
    <row r="24" spans="1:8" ht="18.75" customHeight="1">
      <c r="A24" s="713">
        <v>18</v>
      </c>
      <c r="B24" s="725" t="s">
        <v>549</v>
      </c>
      <c r="C24" s="706"/>
      <c r="D24" s="707"/>
      <c r="E24" s="704">
        <v>22</v>
      </c>
      <c r="F24" s="704">
        <f>Forecast!J26</f>
        <v>22</v>
      </c>
      <c r="G24" s="708">
        <f>Forecast!K26</f>
        <v>22</v>
      </c>
      <c r="H24" s="718"/>
    </row>
    <row r="25" spans="1:8" ht="13.2" customHeight="1">
      <c r="A25" s="719">
        <v>19</v>
      </c>
      <c r="B25" s="726" t="s">
        <v>142</v>
      </c>
      <c r="C25" s="727"/>
      <c r="D25" s="728"/>
      <c r="E25" s="729">
        <v>450</v>
      </c>
      <c r="F25" s="729">
        <f>Forecast!J20</f>
        <v>380</v>
      </c>
      <c r="G25" s="730">
        <f>Forecast!K20</f>
        <v>360</v>
      </c>
      <c r="H25" s="731" t="s">
        <v>228</v>
      </c>
    </row>
    <row r="26" spans="1:8" ht="16.5" customHeight="1">
      <c r="A26" s="713">
        <v>20</v>
      </c>
      <c r="B26" s="732" t="s">
        <v>123</v>
      </c>
      <c r="C26" s="706"/>
      <c r="D26" s="707"/>
      <c r="E26" s="704">
        <v>100</v>
      </c>
      <c r="F26" s="704">
        <f>Forecast!J21</f>
        <v>40</v>
      </c>
      <c r="G26" s="708">
        <f>Forecast!K21</f>
        <v>100</v>
      </c>
      <c r="H26" s="711"/>
    </row>
    <row r="27" spans="1:8" ht="16.5" customHeight="1">
      <c r="A27" s="713">
        <v>21</v>
      </c>
      <c r="B27" s="732" t="s">
        <v>126</v>
      </c>
      <c r="C27" s="706"/>
      <c r="D27" s="707"/>
      <c r="E27" s="704">
        <v>52</v>
      </c>
      <c r="F27" s="704">
        <f>Forecast!J43</f>
        <v>51</v>
      </c>
      <c r="G27" s="708">
        <f>Forecast!K43</f>
        <v>52</v>
      </c>
      <c r="H27" s="712"/>
    </row>
    <row r="28" spans="1:8" ht="17.25" customHeight="1">
      <c r="A28" s="713">
        <v>22</v>
      </c>
      <c r="B28" s="705" t="s">
        <v>141</v>
      </c>
      <c r="C28" s="706"/>
      <c r="D28" s="707"/>
      <c r="E28" s="733">
        <v>105</v>
      </c>
      <c r="F28" s="704">
        <f>Forecast!J44</f>
        <v>0</v>
      </c>
      <c r="G28" s="708">
        <f>Forecast!K44</f>
        <v>0</v>
      </c>
      <c r="H28" s="734" t="s">
        <v>544</v>
      </c>
    </row>
    <row r="29" spans="1:8" ht="18" customHeight="1">
      <c r="A29" s="713">
        <v>23</v>
      </c>
      <c r="B29" s="735" t="s">
        <v>550</v>
      </c>
      <c r="C29" s="706"/>
      <c r="D29" s="707"/>
      <c r="E29" s="736">
        <v>35</v>
      </c>
      <c r="F29" s="736"/>
      <c r="G29" s="708"/>
      <c r="H29" s="718"/>
    </row>
    <row r="30" spans="1:8" ht="17.25" customHeight="1">
      <c r="A30" s="713">
        <v>24</v>
      </c>
      <c r="B30" s="735" t="s">
        <v>551</v>
      </c>
      <c r="C30" s="706"/>
      <c r="D30" s="707"/>
      <c r="E30" s="736">
        <v>33</v>
      </c>
      <c r="F30" s="736"/>
      <c r="G30" s="708"/>
      <c r="H30" s="734"/>
    </row>
    <row r="31" spans="1:8" ht="17.25" customHeight="1">
      <c r="A31" s="704">
        <v>25</v>
      </c>
      <c r="B31" s="3535" t="s">
        <v>552</v>
      </c>
      <c r="C31" s="3536"/>
      <c r="D31" s="707"/>
      <c r="E31" s="736">
        <v>102</v>
      </c>
      <c r="F31" s="736">
        <f>Forecast!J33</f>
        <v>40</v>
      </c>
      <c r="G31" s="708">
        <f>Forecast!K33</f>
        <v>30</v>
      </c>
      <c r="H31" s="711" t="s">
        <v>1223</v>
      </c>
    </row>
    <row r="32" spans="1:8" ht="15.75" customHeight="1">
      <c r="A32" s="704">
        <v>26</v>
      </c>
      <c r="B32" s="3537" t="s">
        <v>553</v>
      </c>
      <c r="C32" s="3538"/>
      <c r="D32" s="3539"/>
      <c r="E32" s="737">
        <v>305</v>
      </c>
      <c r="F32" s="704">
        <f>Forecast!J22</f>
        <v>200</v>
      </c>
      <c r="G32" s="708">
        <f>Forecast!K22</f>
        <v>200</v>
      </c>
      <c r="H32" s="2993" t="s">
        <v>1223</v>
      </c>
    </row>
    <row r="33" spans="1:10" ht="15.6" customHeight="1">
      <c r="A33" s="3540" t="s">
        <v>12</v>
      </c>
      <c r="B33" s="3541"/>
      <c r="C33" s="3541"/>
      <c r="D33" s="3542"/>
      <c r="E33" s="737">
        <f>SUM(E6:E32)</f>
        <v>4104</v>
      </c>
      <c r="F33" s="704">
        <f>SUM(F6:F32)</f>
        <v>1669</v>
      </c>
      <c r="G33" s="710">
        <f>SUM(G6:G32)</f>
        <v>1880</v>
      </c>
      <c r="H33" s="738"/>
    </row>
    <row r="34" spans="1:10" ht="41.4" customHeight="1">
      <c r="A34" s="739"/>
      <c r="B34" s="740"/>
      <c r="C34" s="740"/>
      <c r="D34" s="740"/>
      <c r="E34" s="739"/>
      <c r="F34" s="739"/>
      <c r="G34" s="739"/>
      <c r="H34" s="739"/>
    </row>
    <row r="35" spans="1:10" ht="16.8">
      <c r="A35" s="739"/>
      <c r="B35" s="740"/>
      <c r="C35" s="740"/>
      <c r="D35" s="740"/>
      <c r="E35" s="739"/>
      <c r="F35" s="739"/>
      <c r="G35" s="739" t="s">
        <v>18</v>
      </c>
      <c r="H35" s="739" t="s">
        <v>554</v>
      </c>
    </row>
    <row r="36" spans="1:10" ht="16.8">
      <c r="A36" s="739"/>
      <c r="B36" s="740"/>
      <c r="C36" s="740"/>
      <c r="D36" s="740"/>
      <c r="E36" s="739"/>
      <c r="F36" s="739"/>
      <c r="G36" s="739"/>
      <c r="H36" s="739" t="s">
        <v>555</v>
      </c>
    </row>
    <row r="37" spans="1:10" ht="15.6">
      <c r="A37" s="741"/>
      <c r="B37" s="742"/>
      <c r="C37" s="742"/>
      <c r="D37" s="742"/>
      <c r="E37" s="742"/>
      <c r="F37" s="742"/>
      <c r="G37" s="743"/>
      <c r="H37" s="744" t="s">
        <v>556</v>
      </c>
      <c r="J37" s="6" t="s">
        <v>18</v>
      </c>
    </row>
    <row r="38" spans="1:10">
      <c r="A38" s="692"/>
      <c r="B38" s="7"/>
      <c r="C38" s="7"/>
      <c r="D38" s="7"/>
      <c r="E38" s="7"/>
      <c r="F38" s="7"/>
      <c r="G38" s="7"/>
    </row>
    <row r="65" spans="1:5">
      <c r="A65" s="6" t="s">
        <v>519</v>
      </c>
      <c r="E65" s="6" t="s">
        <v>520</v>
      </c>
    </row>
    <row r="66" spans="1:5">
      <c r="A66" s="6" t="s">
        <v>521</v>
      </c>
      <c r="E66" s="6" t="s">
        <v>522</v>
      </c>
    </row>
    <row r="67" spans="1:5">
      <c r="A67" s="6" t="s">
        <v>523</v>
      </c>
    </row>
    <row r="68" spans="1:5">
      <c r="A68" s="6" t="s">
        <v>524</v>
      </c>
    </row>
    <row r="69" spans="1:5">
      <c r="A69" s="6" t="s">
        <v>525</v>
      </c>
    </row>
    <row r="70" spans="1:5">
      <c r="A70" s="6" t="s">
        <v>526</v>
      </c>
    </row>
    <row r="71" spans="1:5">
      <c r="A71" s="6" t="s">
        <v>527</v>
      </c>
    </row>
    <row r="72" spans="1:5">
      <c r="A72" s="6" t="s">
        <v>528</v>
      </c>
    </row>
    <row r="73" spans="1:5">
      <c r="A73" s="6" t="s">
        <v>529</v>
      </c>
    </row>
    <row r="74" spans="1:5">
      <c r="A74" s="6" t="s">
        <v>530</v>
      </c>
      <c r="E74" s="6" t="s">
        <v>531</v>
      </c>
    </row>
    <row r="75" spans="1:5">
      <c r="A75" s="6" t="s">
        <v>532</v>
      </c>
      <c r="E75" s="6" t="s">
        <v>533</v>
      </c>
    </row>
    <row r="122" spans="10:10">
      <c r="J122" s="691"/>
    </row>
  </sheetData>
  <customSheetViews>
    <customSheetView guid="{B91C2E87-5EDA-40AE-AC27-0E2C17E803CE}" showPageBreaks="1" printArea="1">
      <selection sqref="A1:H37"/>
      <pageMargins left="0.16" right="0.28000000000000003" top="0.21" bottom="0.17" header="0.21" footer="0.17"/>
      <pageSetup paperSize="9" scale="89" orientation="landscape" r:id="rId1"/>
    </customSheetView>
    <customSheetView guid="{7C71EF2A-5ADA-494C-8F58-DDA71753DD90}" showPageBreaks="1" printArea="1">
      <selection activeCell="I15" sqref="I15"/>
      <pageMargins left="0.16" right="0.28000000000000003" top="0.21" bottom="0.17" header="0.21" footer="0.17"/>
      <pageSetup paperSize="9" scale="89" orientation="landscape" r:id="rId2"/>
    </customSheetView>
    <customSheetView guid="{23F4DC00-BC97-4745-AA5C-F05D469CB1EF}" showPageBreaks="1" printArea="1">
      <selection activeCell="I15" sqref="I15"/>
      <pageMargins left="0.16" right="0.28000000000000003" top="0.21" bottom="0.17" header="0.21" footer="0.17"/>
      <pageSetup paperSize="9" scale="89" orientation="landscape" r:id="rId3"/>
    </customSheetView>
    <customSheetView guid="{5A803268-F6C5-4035-B3E1-A94CB9AA8994}" showPageBreaks="1" printArea="1">
      <selection activeCell="I15" sqref="I15"/>
      <pageMargins left="0.16" right="0.28000000000000003" top="0.21" bottom="0.17" header="0.21" footer="0.17"/>
      <pageSetup paperSize="9" scale="89" orientation="landscape" r:id="rId4"/>
    </customSheetView>
    <customSheetView guid="{4593F3EE-0998-4E0E-994A-E02D6BAF3A4B}" showPageBreaks="1" printArea="1">
      <selection activeCell="I15" sqref="I15"/>
      <pageMargins left="0.16" right="0.28000000000000003" top="0.21" bottom="0.17" header="0.21" footer="0.17"/>
      <pageSetup paperSize="9" scale="89" orientation="landscape" r:id="rId5"/>
    </customSheetView>
  </customSheetViews>
  <mergeCells count="11">
    <mergeCell ref="B31:C31"/>
    <mergeCell ref="B32:D32"/>
    <mergeCell ref="A33:D33"/>
    <mergeCell ref="B4:D5"/>
    <mergeCell ref="H4:H5"/>
    <mergeCell ref="A11:A12"/>
    <mergeCell ref="B11:D12"/>
    <mergeCell ref="E11:E12"/>
    <mergeCell ref="F11:F12"/>
    <mergeCell ref="G11:G12"/>
    <mergeCell ref="H11:H12"/>
  </mergeCells>
  <pageMargins left="0.16" right="0.28000000000000003" top="0.21" bottom="0.17" header="0.21" footer="0.17"/>
  <pageSetup paperSize="9" scale="89" orientation="landscape" r:id="rId6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>
    <tabColor rgb="FFC00000"/>
  </sheetPr>
  <dimension ref="A2:BB203"/>
  <sheetViews>
    <sheetView zoomScale="85" zoomScalePageLayoutView="80" workbookViewId="0">
      <selection activeCell="H144" sqref="H144"/>
    </sheetView>
  </sheetViews>
  <sheetFormatPr defaultColWidth="9.109375" defaultRowHeight="13.8"/>
  <cols>
    <col min="1" max="1" width="3.44140625" style="366" customWidth="1"/>
    <col min="2" max="2" width="7.6640625" style="366" customWidth="1"/>
    <col min="3" max="3" width="12.33203125" style="366" customWidth="1"/>
    <col min="4" max="4" width="26.88671875" style="366" customWidth="1"/>
    <col min="5" max="5" width="19" style="366" customWidth="1"/>
    <col min="6" max="6" width="27.33203125" style="366" customWidth="1"/>
    <col min="7" max="7" width="18.33203125" style="366" customWidth="1"/>
    <col min="8" max="8" width="16.109375" style="366" customWidth="1"/>
    <col min="9" max="9" width="19.44140625" style="366" customWidth="1"/>
    <col min="10" max="10" width="31.6640625" style="366" customWidth="1"/>
    <col min="11" max="11" width="13" style="366" customWidth="1"/>
    <col min="12" max="52" width="9.109375" style="366"/>
    <col min="53" max="53" width="17.5546875" style="366" customWidth="1"/>
    <col min="54" max="16384" width="9.109375" style="366"/>
  </cols>
  <sheetData>
    <row r="2" spans="2:54" ht="32.25" customHeight="1">
      <c r="B2" s="393" t="s">
        <v>220</v>
      </c>
      <c r="C2" s="884" t="s">
        <v>1141</v>
      </c>
      <c r="D2" s="885"/>
      <c r="E2" s="885"/>
      <c r="F2" s="885"/>
      <c r="G2" s="885"/>
      <c r="H2" s="885"/>
      <c r="I2" s="884"/>
      <c r="J2" s="886"/>
      <c r="K2" s="384"/>
    </row>
    <row r="3" spans="2:54" ht="19.5" customHeight="1">
      <c r="B3" s="393"/>
      <c r="C3" s="557"/>
      <c r="D3" s="2202"/>
      <c r="E3" s="2202"/>
      <c r="F3" s="2202"/>
      <c r="G3" s="2202"/>
      <c r="H3" s="2202"/>
      <c r="I3" s="2203"/>
      <c r="J3" s="887"/>
      <c r="K3" s="384"/>
      <c r="BA3" s="2611" t="s">
        <v>1150</v>
      </c>
      <c r="BB3" s="2612">
        <v>162</v>
      </c>
    </row>
    <row r="4" spans="2:54" ht="15" customHeight="1" thickBot="1">
      <c r="B4" s="2386"/>
      <c r="C4" s="2387" t="s">
        <v>493</v>
      </c>
      <c r="D4" s="2388">
        <f>YesterdayGen!A2</f>
        <v>41855</v>
      </c>
      <c r="E4" s="2389"/>
      <c r="F4" s="908"/>
      <c r="G4" s="908"/>
      <c r="H4" s="908"/>
      <c r="I4" s="2390"/>
      <c r="J4" s="2391" t="s">
        <v>717</v>
      </c>
      <c r="K4" s="399"/>
      <c r="BA4" s="2207"/>
      <c r="BB4" s="2208"/>
    </row>
    <row r="5" spans="2:54" ht="20.25" customHeight="1" thickBot="1">
      <c r="B5" s="2392" t="s">
        <v>1080</v>
      </c>
      <c r="C5" s="2393"/>
      <c r="D5" s="2394"/>
      <c r="E5" s="2395"/>
      <c r="F5" s="2395"/>
      <c r="G5" s="2392" t="s">
        <v>1083</v>
      </c>
      <c r="H5" s="2392" t="s">
        <v>1086</v>
      </c>
      <c r="I5" s="2392" t="s">
        <v>1088</v>
      </c>
      <c r="J5" s="2395"/>
      <c r="K5" s="403"/>
      <c r="BA5" s="2207"/>
      <c r="BB5" s="2208"/>
    </row>
    <row r="6" spans="2:54" ht="17.25" customHeight="1">
      <c r="B6" s="2396" t="s">
        <v>1085</v>
      </c>
      <c r="C6" s="2397" t="s">
        <v>377</v>
      </c>
      <c r="D6" s="2398"/>
      <c r="E6" s="2399" t="s">
        <v>378</v>
      </c>
      <c r="F6" s="2399" t="s">
        <v>232</v>
      </c>
      <c r="G6" s="2396" t="s">
        <v>1084</v>
      </c>
      <c r="H6" s="2396" t="s">
        <v>1087</v>
      </c>
      <c r="I6" s="2396" t="s">
        <v>1089</v>
      </c>
      <c r="J6" s="2395" t="s">
        <v>395</v>
      </c>
      <c r="K6" s="403"/>
    </row>
    <row r="7" spans="2:54" ht="18.75" customHeight="1" thickBot="1">
      <c r="B7" s="2400"/>
      <c r="C7" s="2401"/>
      <c r="D7" s="2402"/>
      <c r="E7" s="2400"/>
      <c r="F7" s="2400"/>
      <c r="G7" s="2400"/>
      <c r="H7" s="2403" t="s">
        <v>14</v>
      </c>
      <c r="I7" s="2403"/>
      <c r="J7" s="2404"/>
      <c r="K7" s="402"/>
    </row>
    <row r="8" spans="2:54" ht="14.25" customHeight="1" thickBot="1">
      <c r="B8" s="2405"/>
      <c r="C8" s="2406"/>
      <c r="D8" s="2406"/>
      <c r="E8" s="2407"/>
      <c r="F8" s="2408" t="s">
        <v>997</v>
      </c>
      <c r="G8" s="2409" t="s">
        <v>41</v>
      </c>
      <c r="H8" s="2409" t="s">
        <v>41</v>
      </c>
      <c r="I8" s="2409" t="s">
        <v>41</v>
      </c>
      <c r="J8" s="2410"/>
      <c r="K8" s="402"/>
    </row>
    <row r="9" spans="2:54" ht="18.75" customHeight="1">
      <c r="B9" s="2411">
        <v>1</v>
      </c>
      <c r="C9" s="2412" t="str">
        <f>Master!B3</f>
        <v>Ghorasal ST: Unit-1,2</v>
      </c>
      <c r="D9" s="2413"/>
      <c r="E9" s="2411" t="str">
        <f>Master!B4</f>
        <v>PDB</v>
      </c>
      <c r="F9" s="2414" t="str">
        <f>Master!B6</f>
        <v>2*55</v>
      </c>
      <c r="G9" s="2415">
        <f>Master!B8</f>
        <v>85</v>
      </c>
      <c r="H9" s="2416">
        <f>YesterdayGen!B34</f>
        <v>30</v>
      </c>
      <c r="I9" s="2417">
        <f>YesterdayGen!B31</f>
        <v>844000</v>
      </c>
      <c r="J9" s="2627" t="str">
        <f>IF(EvReport!L9 = 0, " ",EvReport!L9)</f>
        <v>#2 Under maint.</v>
      </c>
      <c r="K9" s="411"/>
    </row>
    <row r="10" spans="2:54" ht="16.5" customHeight="1">
      <c r="B10" s="2411"/>
      <c r="C10" s="2419" t="str">
        <f>Master!C3</f>
        <v>Ghorasal ST: Unit-3</v>
      </c>
      <c r="D10" s="2420"/>
      <c r="E10" s="2411" t="str">
        <f>Master!C4</f>
        <v>PDB</v>
      </c>
      <c r="F10" s="2421" t="str">
        <f>Master!C6</f>
        <v>1*210</v>
      </c>
      <c r="G10" s="2418">
        <f>Master!C8</f>
        <v>170</v>
      </c>
      <c r="H10" s="2422">
        <f>YesterdayGen!C34</f>
        <v>120</v>
      </c>
      <c r="I10" s="2423">
        <f>YesterdayGen!C31</f>
        <v>2929500</v>
      </c>
      <c r="J10" s="2628" t="str">
        <f>IF(EvReport!L10 = 0, " ",EvReport!L10)</f>
        <v xml:space="preserve"> </v>
      </c>
      <c r="K10" s="420"/>
    </row>
    <row r="11" spans="2:54" ht="16.5" customHeight="1">
      <c r="B11" s="2411"/>
      <c r="C11" s="2419" t="str">
        <f>Master!D3</f>
        <v>Ghorasal ST: Unit-4</v>
      </c>
      <c r="D11" s="2420"/>
      <c r="E11" s="2418" t="str">
        <f>Master!D4</f>
        <v>PDB</v>
      </c>
      <c r="F11" s="2421" t="str">
        <f>Master!D6</f>
        <v>1*210</v>
      </c>
      <c r="G11" s="2418">
        <f>Master!D8</f>
        <v>180</v>
      </c>
      <c r="H11" s="2422">
        <f>YesterdayGen!D34</f>
        <v>0</v>
      </c>
      <c r="I11" s="2423">
        <f>YesterdayGen!D31</f>
        <v>0</v>
      </c>
      <c r="J11" s="2628" t="str">
        <f>IF(EvReport!L11 = 0, " ",EvReport!L11)</f>
        <v>Under maint.</v>
      </c>
      <c r="K11" s="424"/>
    </row>
    <row r="12" spans="2:54" ht="16.5" customHeight="1">
      <c r="B12" s="2411"/>
      <c r="C12" s="2419" t="str">
        <f>Master!E3</f>
        <v>Ghorasal ST: Unit-5</v>
      </c>
      <c r="D12" s="2420"/>
      <c r="E12" s="2418" t="str">
        <f>Master!E4</f>
        <v>PDB</v>
      </c>
      <c r="F12" s="2421" t="str">
        <f>Master!E6</f>
        <v>1*210</v>
      </c>
      <c r="G12" s="2418">
        <f>Master!E8</f>
        <v>190</v>
      </c>
      <c r="H12" s="2422">
        <f>YesterdayGen!E34</f>
        <v>0</v>
      </c>
      <c r="I12" s="2423">
        <f>YesterdayGen!E31</f>
        <v>0</v>
      </c>
      <c r="J12" s="2628" t="str">
        <f>IF(EvReport!L12 = 0, " ",EvReport!L12)</f>
        <v>Gas shortage</v>
      </c>
      <c r="K12" s="420"/>
    </row>
    <row r="13" spans="2:54" ht="16.5" customHeight="1">
      <c r="B13" s="2411">
        <v>2</v>
      </c>
      <c r="C13" s="2419" t="str">
        <f>Master!F3</f>
        <v>Ghorasal ST: Unit-7</v>
      </c>
      <c r="D13" s="2420"/>
      <c r="E13" s="2418" t="str">
        <f>Master!F4</f>
        <v>PDB</v>
      </c>
      <c r="F13" s="2421" t="str">
        <f>Master!F6</f>
        <v>1*243+1*122</v>
      </c>
      <c r="G13" s="2418">
        <f>Master!F8</f>
        <v>365</v>
      </c>
      <c r="H13" s="2422">
        <f>YesterdayGen!F34</f>
        <v>365</v>
      </c>
      <c r="I13" s="2423">
        <f>YesterdayGen!F31</f>
        <v>8352772</v>
      </c>
      <c r="J13" s="2628" t="str">
        <f>IF(EvReport!L13 = 0, " ",EvReport!L13)</f>
        <v xml:space="preserve"> </v>
      </c>
      <c r="K13" s="420"/>
    </row>
    <row r="14" spans="2:54" ht="16.5" customHeight="1">
      <c r="B14" s="2411">
        <v>3</v>
      </c>
      <c r="C14" s="2426" t="str">
        <f>Master!H3</f>
        <v>Ghorashal 78MW (MAX)</v>
      </c>
      <c r="D14" s="2420"/>
      <c r="E14" s="2418" t="str">
        <f>Master!H4</f>
        <v>QRPP</v>
      </c>
      <c r="F14" s="2424" t="str">
        <f>Master!H6</f>
        <v>2*40</v>
      </c>
      <c r="G14" s="2418">
        <f>Master!H8</f>
        <v>78</v>
      </c>
      <c r="H14" s="2422">
        <f>YesterdayGen!H34</f>
        <v>20</v>
      </c>
      <c r="I14" s="2425">
        <f>YesterdayGen!H31</f>
        <v>746368</v>
      </c>
      <c r="J14" s="2628" t="str">
        <f>IF(EvReport!L14 = 0, " ",EvReport!L14)</f>
        <v>Gas shortage</v>
      </c>
      <c r="K14" s="428"/>
    </row>
    <row r="15" spans="2:54" ht="16.5" customHeight="1">
      <c r="B15" s="2411">
        <v>4</v>
      </c>
      <c r="C15" s="2419" t="str">
        <f>Master!G3</f>
        <v>Ghorashal (Regent)</v>
      </c>
      <c r="D15" s="2420"/>
      <c r="E15" s="2418" t="str">
        <f>Master!G4</f>
        <v>IPP</v>
      </c>
      <c r="F15" s="2424" t="str">
        <f>Master!G6</f>
        <v>34*3.35</v>
      </c>
      <c r="G15" s="2418">
        <f>Master!G8</f>
        <v>108</v>
      </c>
      <c r="H15" s="2422">
        <f>YesterdayGen!G34</f>
        <v>52</v>
      </c>
      <c r="I15" s="2425">
        <f>YesterdayGen!G31</f>
        <v>823295</v>
      </c>
      <c r="J15" s="2628" t="str">
        <f>IF(EvReport!L15 = 0, " ",EvReport!L15)</f>
        <v>Gas shortage</v>
      </c>
      <c r="K15" s="428"/>
    </row>
    <row r="16" spans="2:54" ht="16.5" customHeight="1">
      <c r="B16" s="2411">
        <v>5</v>
      </c>
      <c r="C16" s="2419" t="str">
        <f>Master!L3</f>
        <v>Haripur GT: Unit-1, 2</v>
      </c>
      <c r="D16" s="2420"/>
      <c r="E16" s="2418" t="str">
        <f>Master!L4</f>
        <v>SBU, PDB</v>
      </c>
      <c r="F16" s="2424" t="str">
        <f>Master!L6</f>
        <v>2*32</v>
      </c>
      <c r="G16" s="2418">
        <f>Master!L8</f>
        <v>40</v>
      </c>
      <c r="H16" s="2422">
        <f>YesterdayGen!L34</f>
        <v>0</v>
      </c>
      <c r="I16" s="2425">
        <f>YesterdayGen!L31</f>
        <v>0</v>
      </c>
      <c r="J16" s="2628" t="str">
        <f>IF(EvReport!L16 = 0, " ",EvReport!L16)</f>
        <v>Gas shortage</v>
      </c>
      <c r="K16" s="428"/>
    </row>
    <row r="17" spans="2:11" ht="16.5" customHeight="1">
      <c r="B17" s="2411">
        <v>6</v>
      </c>
      <c r="C17" s="2419" t="str">
        <f>Master!I3</f>
        <v>Haripur  412 MW CCPP</v>
      </c>
      <c r="D17" s="2420"/>
      <c r="E17" s="2418" t="str">
        <f>Master!I4</f>
        <v>EGCB</v>
      </c>
      <c r="F17" s="2421" t="str">
        <f>Master!I6</f>
        <v>1*273+1*139</v>
      </c>
      <c r="G17" s="2418">
        <f>Master!I8</f>
        <v>412</v>
      </c>
      <c r="H17" s="2422">
        <f>YesterdayGen!I34</f>
        <v>410</v>
      </c>
      <c r="I17" s="2427">
        <f>YesterdayGen!I31</f>
        <v>9171960</v>
      </c>
      <c r="J17" s="2628" t="str">
        <f>IF(EvReport!L17 = 0, " ",EvReport!L17)</f>
        <v xml:space="preserve"> </v>
      </c>
      <c r="K17" s="428"/>
    </row>
    <row r="18" spans="2:11" ht="16.5" customHeight="1">
      <c r="B18" s="2411">
        <v>7</v>
      </c>
      <c r="C18" s="2419" t="str">
        <f>Master!K3</f>
        <v>Haripur NEPC 110MW</v>
      </c>
      <c r="D18" s="2420"/>
      <c r="E18" s="2418" t="str">
        <f>Master!K4</f>
        <v>IPP</v>
      </c>
      <c r="F18" s="2424" t="str">
        <f>Master!K6</f>
        <v>8*15</v>
      </c>
      <c r="G18" s="2418">
        <f>Master!K8</f>
        <v>110</v>
      </c>
      <c r="H18" s="2422">
        <f>YesterdayGen!K34</f>
        <v>0</v>
      </c>
      <c r="I18" s="2427">
        <f>YesterdayGen!K31</f>
        <v>26800</v>
      </c>
      <c r="J18" s="2628" t="str">
        <f>IF(EvReport!L18 = 0, " ",EvReport!L18)</f>
        <v>Reserve</v>
      </c>
      <c r="K18" s="1358"/>
    </row>
    <row r="19" spans="2:11" ht="16.5" customHeight="1">
      <c r="B19" s="2411">
        <v>8</v>
      </c>
      <c r="C19" s="2419" t="str">
        <f>Master!J3</f>
        <v>Haripur Power CCPP 360MW</v>
      </c>
      <c r="D19" s="2420"/>
      <c r="E19" s="2418" t="str">
        <f>Master!J4</f>
        <v>IPP</v>
      </c>
      <c r="F19" s="2424" t="str">
        <f>Master!J6</f>
        <v>1*235+1*125</v>
      </c>
      <c r="G19" s="2418">
        <f>Master!J8</f>
        <v>360</v>
      </c>
      <c r="H19" s="2422">
        <f>YesterdayGen!J34</f>
        <v>242</v>
      </c>
      <c r="I19" s="2427">
        <f>YesterdayGen!J31</f>
        <v>6062000</v>
      </c>
      <c r="J19" s="2628" t="str">
        <f>IF(EvReport!L19 = 0, " ",EvReport!L19)</f>
        <v>Gas shortage</v>
      </c>
      <c r="K19" s="420"/>
    </row>
    <row r="20" spans="2:11" s="367" customFormat="1" ht="16.5" customHeight="1">
      <c r="B20" s="2411">
        <v>9</v>
      </c>
      <c r="C20" s="2428" t="str">
        <f>Master!M3</f>
        <v>Meghnaghat CCPP 450MW</v>
      </c>
      <c r="D20" s="2429"/>
      <c r="E20" s="2418" t="str">
        <f>Master!M4</f>
        <v>IPP</v>
      </c>
      <c r="F20" s="2421" t="str">
        <f>Master!M6</f>
        <v>2*150+1*150</v>
      </c>
      <c r="G20" s="2430">
        <f>Master!M8</f>
        <v>450</v>
      </c>
      <c r="H20" s="2422">
        <f>YesterdayGen!M34</f>
        <v>360</v>
      </c>
      <c r="I20" s="2431">
        <f>YesterdayGen!M31</f>
        <v>8182976</v>
      </c>
      <c r="J20" s="2628" t="str">
        <f>IF(EvReport!L20 = 0, " ",EvReport!L20)</f>
        <v>Gas shortage</v>
      </c>
      <c r="K20" s="420"/>
    </row>
    <row r="21" spans="2:11" ht="16.5" customHeight="1">
      <c r="B21" s="2411">
        <v>10</v>
      </c>
      <c r="C21" s="2428" t="str">
        <f>Master!O3</f>
        <v>Meghnaghat (IEL)</v>
      </c>
      <c r="D21" s="2429"/>
      <c r="E21" s="2418" t="str">
        <f>Master!O4</f>
        <v>QRPP</v>
      </c>
      <c r="F21" s="2421" t="str">
        <f>Master!O6</f>
        <v>12*8.9</v>
      </c>
      <c r="G21" s="2430">
        <f>Master!O8</f>
        <v>100</v>
      </c>
      <c r="H21" s="2422">
        <f>YesterdayGen!O34</f>
        <v>100</v>
      </c>
      <c r="I21" s="2431">
        <f>YesterdayGen!O31</f>
        <v>1217280</v>
      </c>
      <c r="J21" s="2628" t="str">
        <f>IF(EvReport!L21 = 0, " ",EvReport!L21)</f>
        <v xml:space="preserve"> </v>
      </c>
      <c r="K21" s="420"/>
    </row>
    <row r="22" spans="2:11" ht="16.5" customHeight="1">
      <c r="B22" s="2411">
        <v>11</v>
      </c>
      <c r="C22" s="2428" t="str">
        <f>Master!N3</f>
        <v>Meghnaghat CCPP(Summit)</v>
      </c>
      <c r="D22" s="2429"/>
      <c r="E22" s="2418" t="str">
        <f>Master!N4</f>
        <v>IPP</v>
      </c>
      <c r="F22" s="2432" t="str">
        <f>Master!N6</f>
        <v>2*110+1*110</v>
      </c>
      <c r="G22" s="2430">
        <f>Master!N8</f>
        <v>305</v>
      </c>
      <c r="H22" s="2422">
        <f>YesterdayGen!N34</f>
        <v>200</v>
      </c>
      <c r="I22" s="2431">
        <f>YesterdayGen!N31</f>
        <v>5246342</v>
      </c>
      <c r="J22" s="2628" t="str">
        <f>IF(EvReport!L22 = 0, " ",EvReport!L22)</f>
        <v>Low demand</v>
      </c>
      <c r="K22" s="420"/>
    </row>
    <row r="23" spans="2:11" ht="16.5" customHeight="1">
      <c r="B23" s="2411">
        <v>12</v>
      </c>
      <c r="C23" s="2428" t="str">
        <f>Master!P3</f>
        <v>Madanganj 102MW</v>
      </c>
      <c r="D23" s="2429"/>
      <c r="E23" s="2418" t="str">
        <f>Master!P4</f>
        <v xml:space="preserve">QRPP </v>
      </c>
      <c r="F23" s="2421" t="str">
        <f>Master!P6</f>
        <v>6*17</v>
      </c>
      <c r="G23" s="2430">
        <f>Master!P8</f>
        <v>100</v>
      </c>
      <c r="H23" s="2422">
        <f>YesterdayGen!P34</f>
        <v>72</v>
      </c>
      <c r="I23" s="2431">
        <f>YesterdayGen!P31</f>
        <v>1052376</v>
      </c>
      <c r="J23" s="2628" t="str">
        <f>IF(EvReport!L23 = 0, " ",EvReport!L23)</f>
        <v>Engine problem</v>
      </c>
      <c r="K23" s="420"/>
    </row>
    <row r="24" spans="2:11" ht="16.5" customHeight="1">
      <c r="B24" s="2411">
        <v>13</v>
      </c>
      <c r="C24" s="2433" t="str">
        <f>Master!Q3</f>
        <v>Madanganj-55 MW</v>
      </c>
      <c r="D24" s="2429"/>
      <c r="E24" s="2418" t="str">
        <f>Master!Q4</f>
        <v>(IPP)</v>
      </c>
      <c r="F24" s="2421" t="str">
        <f>Master!Q6</f>
        <v>3*17.08+1*11.3</v>
      </c>
      <c r="G24" s="2430">
        <f>Master!Q8</f>
        <v>55</v>
      </c>
      <c r="H24" s="2422">
        <f>YesterdayGen!Q34</f>
        <v>55</v>
      </c>
      <c r="I24" s="2431">
        <f>YesterdayGen!Q31</f>
        <v>870813</v>
      </c>
      <c r="J24" s="2628" t="str">
        <f>IF(EvReport!L24 = 0, " ",EvReport!L24)</f>
        <v xml:space="preserve"> </v>
      </c>
      <c r="K24" s="420"/>
    </row>
    <row r="25" spans="2:11" ht="16.5" customHeight="1">
      <c r="B25" s="2411">
        <v>14</v>
      </c>
      <c r="C25" s="2428" t="str">
        <f>Master!Y3</f>
        <v>Keraniganj (Powerpac) 100MW</v>
      </c>
      <c r="D25" s="2429"/>
      <c r="E25" s="2418" t="str">
        <f>Master!Y4</f>
        <v>QRPP</v>
      </c>
      <c r="F25" s="2421" t="str">
        <f>Master!Y6</f>
        <v>8*13.45</v>
      </c>
      <c r="G25" s="2430">
        <f>Master!Y8</f>
        <v>100</v>
      </c>
      <c r="H25" s="2422">
        <f>YesterdayGen!Y34</f>
        <v>50</v>
      </c>
      <c r="I25" s="2431">
        <f>YesterdayGen!Y31</f>
        <v>803306</v>
      </c>
      <c r="J25" s="2628" t="str">
        <f>IF(EvReport!L25 = 0, " ",EvReport!L25)</f>
        <v>Low demand</v>
      </c>
      <c r="K25" s="420"/>
    </row>
    <row r="26" spans="2:11" ht="16.5" customHeight="1">
      <c r="B26" s="2411">
        <v>15</v>
      </c>
      <c r="C26" s="2419" t="str">
        <f>Master!AF3</f>
        <v>Narshingdi  (Doreen)</v>
      </c>
      <c r="D26" s="2420"/>
      <c r="E26" s="2434" t="str">
        <f>Master!AF4</f>
        <v>SIPP, REB</v>
      </c>
      <c r="F26" s="2435" t="str">
        <f>Master!AF6</f>
        <v>8*2.90</v>
      </c>
      <c r="G26" s="2418">
        <f>Master!AF8</f>
        <v>22</v>
      </c>
      <c r="H26" s="2422">
        <f>YesterdayGen!AF34</f>
        <v>22</v>
      </c>
      <c r="I26" s="2427">
        <f>YesterdayGen!AF31</f>
        <v>503856</v>
      </c>
      <c r="J26" s="2628" t="str">
        <f>IF(EvReport!L26 = 0, " ",EvReport!L26)</f>
        <v xml:space="preserve"> </v>
      </c>
      <c r="K26" s="420"/>
    </row>
    <row r="27" spans="2:11" s="367" customFormat="1" ht="16.5" customHeight="1">
      <c r="B27" s="2411">
        <v>16</v>
      </c>
      <c r="C27" s="2419" t="str">
        <f>Master!S3</f>
        <v>Siddhirgonj ST 210MW</v>
      </c>
      <c r="D27" s="2420"/>
      <c r="E27" s="2418" t="str">
        <f>Master!S4</f>
        <v>PDB</v>
      </c>
      <c r="F27" s="2424" t="str">
        <f>Master!S6</f>
        <v xml:space="preserve"> 1*210</v>
      </c>
      <c r="G27" s="2418">
        <f>Master!S8</f>
        <v>115</v>
      </c>
      <c r="H27" s="2422">
        <f>YesterdayGen!S34</f>
        <v>0</v>
      </c>
      <c r="I27" s="2423">
        <f>YesterdayGen!S31</f>
        <v>0</v>
      </c>
      <c r="J27" s="2628" t="str">
        <f>IF(EvReport!L27 = 0, " ",EvReport!L27)</f>
        <v>Gas shortage</v>
      </c>
      <c r="K27" s="420"/>
    </row>
    <row r="28" spans="2:11" ht="16.5" customHeight="1">
      <c r="B28" s="2411">
        <v>17</v>
      </c>
      <c r="C28" s="2419" t="str">
        <f>Master!T3</f>
        <v xml:space="preserve">Siddhirgonj GT Unit-1&amp; 2 </v>
      </c>
      <c r="D28" s="2420"/>
      <c r="E28" s="2418" t="str">
        <f>Master!T4</f>
        <v>EGCB</v>
      </c>
      <c r="F28" s="2424" t="str">
        <f>Master!T6</f>
        <v xml:space="preserve"> 2*105</v>
      </c>
      <c r="G28" s="2418">
        <f>Master!T8</f>
        <v>210</v>
      </c>
      <c r="H28" s="2422">
        <f>YesterdayGen!T34</f>
        <v>0</v>
      </c>
      <c r="I28" s="2427">
        <f>YesterdayGen!T31</f>
        <v>924000</v>
      </c>
      <c r="J28" s="2628" t="str">
        <f>IF(EvReport!L28 = 0, " ",EvReport!L28)</f>
        <v>Gas shortage</v>
      </c>
      <c r="K28" s="420"/>
    </row>
    <row r="29" spans="2:11" ht="16.5" customHeight="1">
      <c r="B29" s="2411">
        <v>18</v>
      </c>
      <c r="C29" s="2436" t="str">
        <f>Master!U3</f>
        <v>Siddhirganj (Desh)</v>
      </c>
      <c r="D29" s="2437"/>
      <c r="E29" s="2418" t="str">
        <f>Master!U4</f>
        <v xml:space="preserve">QRPP </v>
      </c>
      <c r="F29" s="2435" t="str">
        <f>Master!U6</f>
        <v>96*1.2</v>
      </c>
      <c r="G29" s="2434">
        <f>Master!U8</f>
        <v>100</v>
      </c>
      <c r="H29" s="2422">
        <f>YesterdayGen!U34</f>
        <v>0</v>
      </c>
      <c r="I29" s="2438">
        <f>YesterdayGen!U31</f>
        <v>28800</v>
      </c>
      <c r="J29" s="2628" t="str">
        <f>IF(EvReport!L29 = 0, " ",EvReport!L29)</f>
        <v>Reserve</v>
      </c>
      <c r="K29" s="420"/>
    </row>
    <row r="30" spans="2:11" ht="16.5" customHeight="1">
      <c r="B30" s="2411">
        <v>19</v>
      </c>
      <c r="C30" s="2436" t="str">
        <f>Master!V3</f>
        <v>Siddhirganj (Dutch Bangla)</v>
      </c>
      <c r="D30" s="2437"/>
      <c r="E30" s="2418" t="str">
        <f>Master!V4</f>
        <v xml:space="preserve">QRPP </v>
      </c>
      <c r="F30" s="2435" t="str">
        <f>Master!V6</f>
        <v>12*8.9</v>
      </c>
      <c r="G30" s="2434">
        <f>Master!V8</f>
        <v>100</v>
      </c>
      <c r="H30" s="2422">
        <f>YesterdayGen!V34</f>
        <v>100</v>
      </c>
      <c r="I30" s="2438">
        <f>YesterdayGen!V31</f>
        <v>1241280</v>
      </c>
      <c r="J30" s="2628" t="str">
        <f>IF(EvReport!L30 = 0, " ",EvReport!L30)</f>
        <v xml:space="preserve"> </v>
      </c>
      <c r="K30" s="420"/>
    </row>
    <row r="31" spans="2:11" ht="16.5" customHeight="1">
      <c r="B31" s="2411">
        <v>20</v>
      </c>
      <c r="C31" s="2436" t="str">
        <f>Master!R3</f>
        <v>Siddhirganj CCPP-335 MW</v>
      </c>
      <c r="D31" s="2437"/>
      <c r="E31" s="2418" t="str">
        <f>Master!R4</f>
        <v>EGCB</v>
      </c>
      <c r="F31" s="2435" t="str">
        <f>Master!R6</f>
        <v>1*217</v>
      </c>
      <c r="G31" s="2434">
        <f>Master!R8</f>
        <v>217</v>
      </c>
      <c r="H31" s="2422">
        <f>YesterdayGen!R34</f>
        <v>218</v>
      </c>
      <c r="I31" s="2438">
        <f>YesterdayGen!R31</f>
        <v>4147947</v>
      </c>
      <c r="J31" s="2628" t="str">
        <f>IF(EvReport!L31 = 0, " ",EvReport!L31)</f>
        <v xml:space="preserve"> </v>
      </c>
      <c r="K31" s="420"/>
    </row>
    <row r="32" spans="2:11" ht="16.5" customHeight="1">
      <c r="B32" s="2411">
        <v>21</v>
      </c>
      <c r="C32" s="2419" t="str">
        <f>Master!AA3</f>
        <v>Pagla (DPA )</v>
      </c>
      <c r="D32" s="2420"/>
      <c r="E32" s="2418" t="str">
        <f>Master!AA4</f>
        <v xml:space="preserve">QRPP </v>
      </c>
      <c r="F32" s="2424" t="str">
        <f>Master!AA6</f>
        <v>100*0.5</v>
      </c>
      <c r="G32" s="2418">
        <f>Master!AA8</f>
        <v>50</v>
      </c>
      <c r="H32" s="2422">
        <f>YesterdayGen!AA34</f>
        <v>20</v>
      </c>
      <c r="I32" s="2427">
        <f>YesterdayGen!AA31</f>
        <v>249727</v>
      </c>
      <c r="J32" s="2628" t="str">
        <f>IF(EvReport!L32 = 0, " ",EvReport!L32)</f>
        <v>Low demand</v>
      </c>
      <c r="K32" s="420"/>
    </row>
    <row r="33" spans="2:11" ht="16.5" customHeight="1">
      <c r="B33" s="2411">
        <v>22</v>
      </c>
      <c r="C33" s="2419" t="str">
        <f>Master!W3</f>
        <v>Gagnagar (Orion)</v>
      </c>
      <c r="D33" s="2420"/>
      <c r="E33" s="2418" t="str">
        <f>Master!W4</f>
        <v>IPP</v>
      </c>
      <c r="F33" s="2424" t="str">
        <f>Master!W6</f>
        <v>12*8.924</v>
      </c>
      <c r="G33" s="2418">
        <f>Master!W8</f>
        <v>102</v>
      </c>
      <c r="H33" s="2422">
        <f>YesterdayGen!W34</f>
        <v>30</v>
      </c>
      <c r="I33" s="2427">
        <f>YesterdayGen!W31</f>
        <v>777312</v>
      </c>
      <c r="J33" s="2628" t="str">
        <f>IF(EvReport!L33 = 0, " ",EvReport!L33)</f>
        <v>Low demand</v>
      </c>
      <c r="K33" s="420"/>
    </row>
    <row r="34" spans="2:11" ht="16.5" customHeight="1">
      <c r="B34" s="2411">
        <v>23</v>
      </c>
      <c r="C34" s="2419" t="str">
        <f>Master!AB3</f>
        <v>Katpotti 51 MW</v>
      </c>
      <c r="D34" s="2420"/>
      <c r="E34" s="2418" t="str">
        <f>Master!AB4</f>
        <v>IPP</v>
      </c>
      <c r="F34" s="2424" t="str">
        <f>Master!AB6</f>
        <v>7*7.9</v>
      </c>
      <c r="G34" s="2418">
        <f>Master!AB8</f>
        <v>51</v>
      </c>
      <c r="H34" s="2422">
        <f>YesterdayGen!AB34</f>
        <v>40</v>
      </c>
      <c r="I34" s="2427">
        <f>YesterdayGen!AB31</f>
        <v>836592</v>
      </c>
      <c r="J34" s="2628" t="str">
        <f>IF(EvReport!L34 = 0, " ",EvReport!L34)</f>
        <v>Engine problem</v>
      </c>
      <c r="K34" s="420"/>
    </row>
    <row r="35" spans="2:11" ht="16.5" customHeight="1">
      <c r="B35" s="2411">
        <v>24</v>
      </c>
      <c r="C35" s="2419" t="str">
        <f>Master!AC3</f>
        <v>Banco Energy  54MW</v>
      </c>
      <c r="D35" s="2420"/>
      <c r="E35" s="2418" t="str">
        <f>Master!AC4</f>
        <v>IPP</v>
      </c>
      <c r="F35" s="2424" t="str">
        <f>Master!AC6</f>
        <v>3*18</v>
      </c>
      <c r="G35" s="2418">
        <f>Master!AC8</f>
        <v>54</v>
      </c>
      <c r="H35" s="2422">
        <f>YesterdayGen!AC34</f>
        <v>54</v>
      </c>
      <c r="I35" s="2427">
        <f>YesterdayGen!AC31</f>
        <v>721440</v>
      </c>
      <c r="J35" s="2628" t="str">
        <f>IF(EvReport!L35 = 0, " ",EvReport!L35)</f>
        <v xml:space="preserve"> </v>
      </c>
      <c r="K35" s="420"/>
    </row>
    <row r="36" spans="2:11" ht="16.5" customHeight="1">
      <c r="B36" s="2411">
        <v>25</v>
      </c>
      <c r="C36" s="2419" t="str">
        <f>Master!X3</f>
        <v xml:space="preserve"> Kodda     149 MW</v>
      </c>
      <c r="D36" s="2420"/>
      <c r="E36" s="2418" t="str">
        <f>Master!X4</f>
        <v>BPDB-RPCL</v>
      </c>
      <c r="F36" s="2424" t="str">
        <f>Master!X6</f>
        <v>9*17.06</v>
      </c>
      <c r="G36" s="2418">
        <f>Master!X8</f>
        <v>149</v>
      </c>
      <c r="H36" s="2422">
        <f>YesterdayGen!X34</f>
        <v>149</v>
      </c>
      <c r="I36" s="2427">
        <f>YesterdayGen!X31</f>
        <v>2686080</v>
      </c>
      <c r="J36" s="2628" t="str">
        <f>IF(EvReport!L36 = 0, " ",EvReport!L36)</f>
        <v xml:space="preserve"> </v>
      </c>
      <c r="K36" s="420"/>
    </row>
    <row r="37" spans="2:11" ht="16.5" customHeight="1">
      <c r="B37" s="2411">
        <v>26</v>
      </c>
      <c r="C37" s="2419" t="str">
        <f>Master!AD3</f>
        <v>Northern 55 MW</v>
      </c>
      <c r="D37" s="2420"/>
      <c r="E37" s="2418" t="str">
        <f>Master!AD4</f>
        <v>IPP</v>
      </c>
      <c r="F37" s="2424" t="str">
        <f>Master!AD6</f>
        <v>3*19.3</v>
      </c>
      <c r="G37" s="2418">
        <f>Master!AD8</f>
        <v>55</v>
      </c>
      <c r="H37" s="2422">
        <f>YesterdayGen!AD34</f>
        <v>56</v>
      </c>
      <c r="I37" s="2427">
        <f>YesterdayGen!AD31</f>
        <v>1035013</v>
      </c>
      <c r="J37" s="2628" t="str">
        <f>IF(EvReport!L37 = 0, " ",EvReport!L37)</f>
        <v xml:space="preserve"> </v>
      </c>
      <c r="K37" s="420"/>
    </row>
    <row r="38" spans="2:11" ht="16.5" customHeight="1">
      <c r="B38" s="2411">
        <v>27</v>
      </c>
      <c r="C38" s="2419" t="str">
        <f>Master!AE3</f>
        <v>Southern 55MW</v>
      </c>
      <c r="D38" s="2420"/>
      <c r="E38" s="2418" t="str">
        <f>Master!AE4</f>
        <v>IPP</v>
      </c>
      <c r="F38" s="2424" t="str">
        <f>Master!AE6</f>
        <v>3*19.3</v>
      </c>
      <c r="G38" s="2418">
        <f>Master!AE8</f>
        <v>55</v>
      </c>
      <c r="H38" s="2422">
        <f>YesterdayGen!AE34</f>
        <v>55</v>
      </c>
      <c r="I38" s="2427">
        <f>YesterdayGen!AE31</f>
        <v>1040000</v>
      </c>
      <c r="J38" s="2628" t="str">
        <f>IF(EvReport!L38 = 0, " ",EvReport!L38)</f>
        <v xml:space="preserve"> </v>
      </c>
      <c r="K38" s="420"/>
    </row>
    <row r="39" spans="2:11" ht="16.5" customHeight="1">
      <c r="B39" s="2411">
        <v>28</v>
      </c>
      <c r="C39" s="2419" t="str">
        <f>Master!Z3</f>
        <v>Bosila 108MW</v>
      </c>
      <c r="D39" s="2420"/>
      <c r="E39" s="2418" t="str">
        <f>Master!Z4</f>
        <v>IPP</v>
      </c>
      <c r="F39" s="2424" t="str">
        <f>Master!Z6</f>
        <v>12*8.775+1*3.5</v>
      </c>
      <c r="G39" s="2418">
        <f>Master!Z8</f>
        <v>108</v>
      </c>
      <c r="H39" s="2422">
        <f>YesterdayGen!Z34</f>
        <v>8</v>
      </c>
      <c r="I39" s="2427">
        <f>YesterdayGen!Z31</f>
        <v>168960</v>
      </c>
      <c r="J39" s="2628" t="str">
        <f>IF(EvReport!L39 = 0, " ",EvReport!L39)</f>
        <v>Engine problem</v>
      </c>
      <c r="K39" s="420"/>
    </row>
    <row r="40" spans="2:11" ht="16.5" customHeight="1">
      <c r="B40" s="2411">
        <v>29</v>
      </c>
      <c r="C40" s="2419" t="s">
        <v>196</v>
      </c>
      <c r="D40" s="2420"/>
      <c r="E40" s="2434" t="str">
        <f>Master!AG4</f>
        <v>SIPP,REB</v>
      </c>
      <c r="F40" s="2424" t="str">
        <f>Master!AG6</f>
        <v>3*3.67+4*8.73</v>
      </c>
      <c r="G40" s="2418">
        <f>Master!AG8+Master!AH8</f>
        <v>80</v>
      </c>
      <c r="H40" s="2439">
        <f>YesterdayGen!AG34+YesterdayGen!AH34</f>
        <v>57</v>
      </c>
      <c r="I40" s="2427">
        <f>YesterdayGen!AG31+YesterdayGen!AH31</f>
        <v>1312080</v>
      </c>
      <c r="J40" s="2628" t="str">
        <f>IF(EvReport!L40 = 0, " ",EvReport!L40)</f>
        <v>Engine problem</v>
      </c>
      <c r="K40" s="420"/>
    </row>
    <row r="41" spans="2:11" ht="16.5" customHeight="1">
      <c r="B41" s="2411">
        <v>30</v>
      </c>
      <c r="C41" s="2419" t="str">
        <f>Master!AI3</f>
        <v>Summit Maona</v>
      </c>
      <c r="D41" s="2420"/>
      <c r="E41" s="2434" t="str">
        <f>Master!AI4</f>
        <v>SIPP,REB</v>
      </c>
      <c r="F41" s="2424" t="str">
        <f>Master!AI6</f>
        <v>4*8.73</v>
      </c>
      <c r="G41" s="2418">
        <f>Master!AI8</f>
        <v>33</v>
      </c>
      <c r="H41" s="2439">
        <f>YesterdayGen!AI34</f>
        <v>25</v>
      </c>
      <c r="I41" s="2427">
        <f>YesterdayGen!AI31</f>
        <v>586300</v>
      </c>
      <c r="J41" s="2628" t="str">
        <f>IF(EvReport!L41 = 0, " ",EvReport!L41)</f>
        <v>Engine problem</v>
      </c>
      <c r="K41" s="420"/>
    </row>
    <row r="42" spans="2:11" ht="16.5" customHeight="1">
      <c r="B42" s="2411">
        <v>31</v>
      </c>
      <c r="C42" s="2419" t="str">
        <f>Master!AJ3</f>
        <v>Summit Rupganj</v>
      </c>
      <c r="D42" s="2420"/>
      <c r="E42" s="2440" t="str">
        <f>Master!AJ4</f>
        <v>SIPP,REB</v>
      </c>
      <c r="F42" s="2435" t="str">
        <f>Master!AJ6</f>
        <v>4*8.73</v>
      </c>
      <c r="G42" s="2418">
        <f>Master!AJ8</f>
        <v>33</v>
      </c>
      <c r="H42" s="2439">
        <f>YesterdayGen!AJ34</f>
        <v>25</v>
      </c>
      <c r="I42" s="2427">
        <f>YesterdayGen!AJ31</f>
        <v>391600</v>
      </c>
      <c r="J42" s="2628" t="str">
        <f>IF(EvReport!L42 = 0, " ",EvReport!L42)</f>
        <v>Engine problem</v>
      </c>
      <c r="K42" s="420"/>
    </row>
    <row r="43" spans="2:11" ht="16.5" customHeight="1">
      <c r="B43" s="2411">
        <v>32</v>
      </c>
      <c r="C43" s="2419" t="str">
        <f>Master!AK3</f>
        <v>Gazipur (RPCL)</v>
      </c>
      <c r="D43" s="2441"/>
      <c r="E43" s="2442" t="str">
        <f>Master!AK4</f>
        <v>IPP</v>
      </c>
      <c r="F43" s="2443" t="str">
        <f>Master!AK6</f>
        <v>6*8.9</v>
      </c>
      <c r="G43" s="2444">
        <f>Master!AK8</f>
        <v>52</v>
      </c>
      <c r="H43" s="2439">
        <f>YesterdayGen!AK34</f>
        <v>52</v>
      </c>
      <c r="I43" s="2445">
        <f>YesterdayGen!AK31</f>
        <v>1207680</v>
      </c>
      <c r="J43" s="2628" t="str">
        <f>IF(EvReport!L43 = 0, " ",EvReport!L43)</f>
        <v xml:space="preserve"> </v>
      </c>
      <c r="K43" s="420"/>
    </row>
    <row r="44" spans="2:11" ht="16.5" customHeight="1">
      <c r="B44" s="2411">
        <v>33</v>
      </c>
      <c r="C44" s="2446" t="str">
        <f>Master!AL3</f>
        <v xml:space="preserve">Tongi GT </v>
      </c>
      <c r="D44" s="2441"/>
      <c r="E44" s="2447" t="str">
        <f>Master!AL4</f>
        <v>PDB</v>
      </c>
      <c r="F44" s="2448" t="str">
        <f>Master!AL6</f>
        <v>1* 105</v>
      </c>
      <c r="G44" s="2444">
        <f>Master!AL8</f>
        <v>105</v>
      </c>
      <c r="H44" s="2449">
        <f>YesterdayGen!AL34</f>
        <v>0</v>
      </c>
      <c r="I44" s="2445">
        <f>YesterdayGen!AL31</f>
        <v>0</v>
      </c>
      <c r="J44" s="2628" t="str">
        <f>IF(EvReport!L44 = 0, " ",EvReport!L44)</f>
        <v>Under maint.</v>
      </c>
      <c r="K44" s="420"/>
    </row>
    <row r="45" spans="2:11" ht="16.5" customHeight="1">
      <c r="B45" s="2411">
        <v>34</v>
      </c>
      <c r="C45" s="2891" t="str">
        <f>Master!CT3</f>
        <v>Summit Gazipur</v>
      </c>
      <c r="D45" s="2892"/>
      <c r="E45" s="2902" t="str">
        <f>Master!CT4</f>
        <v>IPP</v>
      </c>
      <c r="F45" s="2902" t="str">
        <f>Master!CT6</f>
        <v>18*17.076</v>
      </c>
      <c r="G45" s="2903">
        <f>Master!CT8</f>
        <v>300</v>
      </c>
      <c r="H45" s="2904">
        <f>YesterdayGen!CT34</f>
        <v>285</v>
      </c>
      <c r="I45" s="2905">
        <f>YesterdayGen!CT31</f>
        <v>5193820</v>
      </c>
      <c r="J45" s="2628" t="str">
        <f>IF(EvReport!L45= 0, " ",EvReport!L45)</f>
        <v xml:space="preserve"> </v>
      </c>
      <c r="K45" s="420"/>
    </row>
    <row r="46" spans="2:11" ht="16.5" customHeight="1" thickBot="1">
      <c r="B46" s="2411"/>
      <c r="C46" s="2891" t="str">
        <f>Master!CU3</f>
        <v>APR Energy , Keranigonj</v>
      </c>
      <c r="D46" s="2892"/>
      <c r="E46" s="2902" t="str">
        <f>Master!CU4</f>
        <v>IPP</v>
      </c>
      <c r="F46" s="2902" t="str">
        <f>Master!CU6</f>
        <v>236*1.4</v>
      </c>
      <c r="G46" s="2903">
        <f>Master!CU8</f>
        <v>0</v>
      </c>
      <c r="H46" s="2904">
        <f>YesterdayGen!CU34</f>
        <v>307</v>
      </c>
      <c r="I46" s="2905">
        <f>YesterdayGen!CU31</f>
        <v>29652436</v>
      </c>
      <c r="J46" s="2629" t="str">
        <f>IF(EvReport!L46= 0, " ",EvReport!L46)</f>
        <v>On test</v>
      </c>
      <c r="K46" s="420"/>
    </row>
    <row r="47" spans="2:11" ht="16.5" customHeight="1">
      <c r="B47" s="2411">
        <v>35</v>
      </c>
      <c r="C47" s="2891" t="str">
        <f>Master!CV3</f>
        <v xml:space="preserve"> Bramhangoan 100 MW (Aggreko)</v>
      </c>
      <c r="D47" s="2892"/>
      <c r="E47" s="2903" t="str">
        <f>Master!CV4</f>
        <v>IPP</v>
      </c>
      <c r="F47" s="3348">
        <f>Master!CV6</f>
        <v>100</v>
      </c>
      <c r="G47" s="2903">
        <f>Master!CV8</f>
        <v>100</v>
      </c>
      <c r="H47" s="2904">
        <f>YesterdayGen!CV34</f>
        <v>0</v>
      </c>
      <c r="I47" s="2905">
        <f>YesterdayGen!CV31</f>
        <v>23370</v>
      </c>
      <c r="J47" s="2628" t="str">
        <f>IF(EvReport!L47= 0, " ",EvReport!L47)</f>
        <v>Reserve</v>
      </c>
      <c r="K47" s="420"/>
    </row>
    <row r="48" spans="2:11" ht="16.5" customHeight="1">
      <c r="B48" s="2469">
        <v>36</v>
      </c>
      <c r="C48" s="2891" t="str">
        <f>Master!CX3</f>
        <v>Aggreko Aurahati 100MW</v>
      </c>
      <c r="D48" s="2892"/>
      <c r="E48" s="2903" t="str">
        <f>Master!CX4</f>
        <v>IPP</v>
      </c>
      <c r="F48" s="3348" t="str">
        <f>Master!CX6</f>
        <v>0.85*23+0.95*91</v>
      </c>
      <c r="G48" s="2903">
        <f>Master!CX8</f>
        <v>100</v>
      </c>
      <c r="H48" s="2904">
        <f>YesterdayGen!CX34</f>
        <v>0</v>
      </c>
      <c r="I48" s="2905">
        <f>YesterdayGen!CX31</f>
        <v>24613</v>
      </c>
      <c r="J48" s="2628" t="str">
        <f>IF(EvReport!L48= 0, " ",EvReport!L48)</f>
        <v>Reserve</v>
      </c>
      <c r="K48" s="420"/>
    </row>
    <row r="49" spans="2:11" ht="16.5" customHeight="1" thickBot="1">
      <c r="B49" s="2469"/>
      <c r="C49" s="2891" t="str">
        <f>Master!CY3</f>
        <v>Summit Gazipur-1  150MW</v>
      </c>
      <c r="D49" s="2892"/>
      <c r="E49" s="2623" t="str">
        <f>Master!CY4</f>
        <v>IPP</v>
      </c>
      <c r="F49" s="3349" t="str">
        <f>Master!CY6</f>
        <v>149 MW</v>
      </c>
      <c r="G49" s="2488">
        <f>Master!CY8</f>
        <v>149</v>
      </c>
      <c r="H49" s="2489">
        <f>YesterdayGen!CY34</f>
        <v>151</v>
      </c>
      <c r="I49" s="2901">
        <f>YesterdayGen!CY31</f>
        <v>2217600</v>
      </c>
      <c r="J49" s="3347" t="str">
        <f>IF(EvReport!L49= 0, " ",EvReport!L49)</f>
        <v xml:space="preserve"> </v>
      </c>
      <c r="K49" s="420"/>
    </row>
    <row r="50" spans="2:11" s="448" customFormat="1" ht="16.5" customHeight="1" thickBot="1">
      <c r="B50" s="2450"/>
      <c r="C50" s="2451" t="s">
        <v>1011</v>
      </c>
      <c r="D50" s="2451"/>
      <c r="E50" s="2452"/>
      <c r="F50" s="2452"/>
      <c r="G50" s="2453">
        <f>SUM(G9:G49)</f>
        <v>5548</v>
      </c>
      <c r="H50" s="2453">
        <f>SUM(H9:H49)</f>
        <v>3730</v>
      </c>
      <c r="I50" s="2453">
        <f>SUM(I9:I49)</f>
        <v>101300294</v>
      </c>
      <c r="J50" s="2454" t="s">
        <v>18</v>
      </c>
      <c r="K50" s="446"/>
    </row>
    <row r="51" spans="2:11" ht="16.5" customHeight="1">
      <c r="B51" s="2411">
        <v>37</v>
      </c>
      <c r="C51" s="2455" t="str">
        <f>Master!AO3</f>
        <v xml:space="preserve">Chittagong ST-1 (Raozan) </v>
      </c>
      <c r="D51" s="2413"/>
      <c r="E51" s="2456" t="str">
        <f>Master!AO4</f>
        <v>PDB</v>
      </c>
      <c r="F51" s="2457" t="str">
        <f>Master!AO6</f>
        <v>1*210</v>
      </c>
      <c r="G51" s="2411">
        <f>Master!AO8</f>
        <v>180</v>
      </c>
      <c r="H51" s="2416">
        <f>YesterdayGen!AO34</f>
        <v>0</v>
      </c>
      <c r="I51" s="2417">
        <f>YesterdayGen!AO31</f>
        <v>0</v>
      </c>
      <c r="J51" s="2627" t="str">
        <f>IF(EvReport!L51 = 0, " ",EvReport!L51)</f>
        <v>Gas shortage</v>
      </c>
      <c r="K51" s="403"/>
    </row>
    <row r="52" spans="2:11" ht="16.5" customHeight="1">
      <c r="B52" s="2411"/>
      <c r="C52" s="2458" t="str">
        <f>Master!AP3</f>
        <v>Chittgong ST-2 (Raozan)</v>
      </c>
      <c r="D52" s="2413"/>
      <c r="E52" s="2456" t="str">
        <f>Master!AP4</f>
        <v>PDB</v>
      </c>
      <c r="F52" s="2457" t="str">
        <f>Master!AP6</f>
        <v>1*210</v>
      </c>
      <c r="G52" s="2411">
        <f>Master!AP8</f>
        <v>180</v>
      </c>
      <c r="H52" s="2416">
        <f>YesterdayGen!AP34</f>
        <v>0</v>
      </c>
      <c r="I52" s="2417">
        <f>YesterdayGen!AP31</f>
        <v>0</v>
      </c>
      <c r="J52" s="2628" t="str">
        <f>IF(EvReport!L52 = 0, " ",EvReport!L52)</f>
        <v>Gas shortage</v>
      </c>
      <c r="K52" s="403"/>
    </row>
    <row r="53" spans="2:11" ht="16.5" customHeight="1">
      <c r="B53" s="2411">
        <v>38</v>
      </c>
      <c r="C53" s="2458" t="str">
        <f>Master!AQ3</f>
        <v>Raozan 25 MW (RPCL)</v>
      </c>
      <c r="D53" s="2413"/>
      <c r="E53" s="2456" t="str">
        <f>Master!AQ4</f>
        <v>IPP</v>
      </c>
      <c r="F53" s="2457" t="str">
        <f>Master!AQ6</f>
        <v>3*8.9</v>
      </c>
      <c r="G53" s="2411">
        <f>Master!AQ8</f>
        <v>25</v>
      </c>
      <c r="H53" s="2416">
        <f>YesterdayGen!AQ34</f>
        <v>16</v>
      </c>
      <c r="I53" s="2417">
        <f>YesterdayGen!AQ31</f>
        <v>337500</v>
      </c>
      <c r="J53" s="2628" t="str">
        <f>IF(EvReport!L53 = 0, " ",EvReport!L53)</f>
        <v>Engine problem</v>
      </c>
      <c r="K53" s="403"/>
    </row>
    <row r="54" spans="2:11" ht="16.5" customHeight="1">
      <c r="B54" s="2411">
        <v>39</v>
      </c>
      <c r="C54" s="2458" t="str">
        <f>Master!BB3</f>
        <v>Patenga 50MW</v>
      </c>
      <c r="D54" s="2413"/>
      <c r="E54" s="2456" t="str">
        <f>Master!BB4</f>
        <v>IPP</v>
      </c>
      <c r="F54" s="2457" t="str">
        <f>Master!BB6</f>
        <v>8*6.98</v>
      </c>
      <c r="G54" s="2411">
        <f>Master!BB8</f>
        <v>50</v>
      </c>
      <c r="H54" s="2416">
        <f>YesterdayGen!BB34</f>
        <v>45</v>
      </c>
      <c r="I54" s="2417">
        <f>YesterdayGen!BB31</f>
        <v>1074240</v>
      </c>
      <c r="J54" s="2628" t="str">
        <f>IF(EvReport!L54 = 0, " ",EvReport!L54)</f>
        <v>Engine problem</v>
      </c>
      <c r="K54" s="402"/>
    </row>
    <row r="55" spans="2:11" ht="16.5" customHeight="1">
      <c r="B55" s="2411">
        <v>40</v>
      </c>
      <c r="C55" s="2458" t="s">
        <v>201</v>
      </c>
      <c r="D55" s="2420"/>
      <c r="E55" s="2418" t="str">
        <f>Master!AM4</f>
        <v>PDB</v>
      </c>
      <c r="F55" s="2418" t="s">
        <v>996</v>
      </c>
      <c r="G55" s="2418">
        <f>Master!AM8+Master!AN8</f>
        <v>230</v>
      </c>
      <c r="H55" s="2422">
        <f>YesterdayGen!AM34+YesterdayGen!AN34</f>
        <v>140</v>
      </c>
      <c r="I55" s="2423">
        <f>YesterdayGen!AM31+YesterdayGen!AN31</f>
        <v>3228500</v>
      </c>
      <c r="J55" s="2628" t="str">
        <f>IF(EvReport!L55 = 0, " ",EvReport!L55)</f>
        <v>#3 Under maint.</v>
      </c>
      <c r="K55" s="403"/>
    </row>
    <row r="56" spans="2:11" ht="16.5" customHeight="1">
      <c r="B56" s="2411">
        <v>41</v>
      </c>
      <c r="C56" s="2458" t="str">
        <f>Master!AV3</f>
        <v>Sikalbaha ST 60MW</v>
      </c>
      <c r="D56" s="2420"/>
      <c r="E56" s="2424" t="str">
        <f>Master!AV4</f>
        <v>PDB</v>
      </c>
      <c r="F56" s="2418" t="str">
        <f>Master!AV6</f>
        <v>1*60</v>
      </c>
      <c r="G56" s="2418">
        <f>Master!AV8</f>
        <v>40</v>
      </c>
      <c r="H56" s="2422">
        <f>YesterdayGen!AV34</f>
        <v>0</v>
      </c>
      <c r="I56" s="2423">
        <f>YesterdayGen!AV31</f>
        <v>0</v>
      </c>
      <c r="J56" s="2628" t="str">
        <f>IF(EvReport!L56 = 0, " ",EvReport!L56)</f>
        <v>Gas shortage</v>
      </c>
      <c r="K56" s="403"/>
    </row>
    <row r="57" spans="2:11" ht="16.5" customHeight="1">
      <c r="B57" s="2411">
        <v>42</v>
      </c>
      <c r="C57" s="2459" t="s">
        <v>221</v>
      </c>
      <c r="D57" s="2460"/>
      <c r="E57" s="2424" t="str">
        <f>Master!AR4</f>
        <v>PDB</v>
      </c>
      <c r="F57" s="2418" t="str">
        <f>Master!AR6</f>
        <v>1*150+1*175</v>
      </c>
      <c r="G57" s="2418">
        <f>Master!AR8</f>
        <v>225</v>
      </c>
      <c r="H57" s="2422">
        <f>YesterdayGen!AR34+YesterdayGen!AS34</f>
        <v>151</v>
      </c>
      <c r="I57" s="2423">
        <f>YesterdayGen!AR31+YesterdayGen!AS31</f>
        <v>3514865</v>
      </c>
      <c r="J57" s="2628" t="str">
        <f>IF(EvReport!L57 = 0, " ",EvReport!L57)</f>
        <v xml:space="preserve"> </v>
      </c>
      <c r="K57" s="403"/>
    </row>
    <row r="58" spans="2:11" ht="16.5" customHeight="1">
      <c r="B58" s="2411">
        <v>43</v>
      </c>
      <c r="C58" s="2459" t="s">
        <v>127</v>
      </c>
      <c r="D58" s="2437"/>
      <c r="E58" s="2424" t="str">
        <f>Master!AT4</f>
        <v>PDB</v>
      </c>
      <c r="F58" s="2418" t="str">
        <f>Master!AT6</f>
        <v xml:space="preserve">1*150 </v>
      </c>
      <c r="G58" s="2418">
        <f>Master!AT8</f>
        <v>150</v>
      </c>
      <c r="H58" s="2422">
        <f>YesterdayGen!AT34+YesterdayGen!AU34</f>
        <v>130</v>
      </c>
      <c r="I58" s="2423">
        <f>YesterdayGen!AT31+YesterdayGen!AU31</f>
        <v>2091506</v>
      </c>
      <c r="J58" s="2628" t="str">
        <f>IF(EvReport!L58 = 0, " ",EvReport!L58)</f>
        <v xml:space="preserve"> </v>
      </c>
      <c r="K58" s="403"/>
    </row>
    <row r="59" spans="2:11" ht="16.5" customHeight="1">
      <c r="B59" s="2411">
        <v>44</v>
      </c>
      <c r="C59" s="2459" t="str">
        <f>Master!AW3</f>
        <v>Sikalbaha (Energis)</v>
      </c>
      <c r="D59" s="2437"/>
      <c r="E59" s="2424" t="str">
        <f>Master!AW4</f>
        <v xml:space="preserve">RPP </v>
      </c>
      <c r="F59" s="2461" t="str">
        <f>Master!AW6</f>
        <v>4*12.5+2*11.9+1*3+1*1.5</v>
      </c>
      <c r="G59" s="2434">
        <f>Master!AW8</f>
        <v>51</v>
      </c>
      <c r="H59" s="2422">
        <f>YesterdayGen!AW34</f>
        <v>50</v>
      </c>
      <c r="I59" s="2438">
        <f>YesterdayGen!AW31</f>
        <v>1170240</v>
      </c>
      <c r="J59" s="2628" t="str">
        <f>IF(EvReport!L59 = 0, " ",EvReport!L59)</f>
        <v xml:space="preserve"> </v>
      </c>
      <c r="K59" s="403"/>
    </row>
    <row r="60" spans="2:11" ht="16.5" customHeight="1">
      <c r="B60" s="2411">
        <v>45</v>
      </c>
      <c r="C60" s="2459" t="str">
        <f>Master!AX3</f>
        <v>Hathazari peaking</v>
      </c>
      <c r="D60" s="2437"/>
      <c r="E60" s="2424" t="str">
        <f>Master!AX4</f>
        <v>PDB</v>
      </c>
      <c r="F60" s="2462" t="str">
        <f>Master!AX6</f>
        <v>11*8.9</v>
      </c>
      <c r="G60" s="2418">
        <f>Master!AX8</f>
        <v>98</v>
      </c>
      <c r="H60" s="2422">
        <f>YesterdayGen!AX34</f>
        <v>81</v>
      </c>
      <c r="I60" s="2423">
        <f>YesterdayGen!AX31</f>
        <v>741384</v>
      </c>
      <c r="J60" s="2628" t="str">
        <f>IF(EvReport!L60 = 0, " ",EvReport!L60)</f>
        <v xml:space="preserve"> </v>
      </c>
      <c r="K60" s="403"/>
    </row>
    <row r="61" spans="2:11" ht="16.5" customHeight="1">
      <c r="B61" s="2411">
        <v>46</v>
      </c>
      <c r="C61" s="2459" t="str">
        <f>Master!AY3</f>
        <v>Dohazari Peaking</v>
      </c>
      <c r="D61" s="2437"/>
      <c r="E61" s="2424" t="str">
        <f>Master!AY4</f>
        <v>PDB</v>
      </c>
      <c r="F61" s="2462" t="str">
        <f>Master!AY6</f>
        <v>6*17</v>
      </c>
      <c r="G61" s="2418">
        <f>Master!AY8</f>
        <v>102</v>
      </c>
      <c r="H61" s="2422">
        <f>YesterdayGen!AY34</f>
        <v>33</v>
      </c>
      <c r="I61" s="2423">
        <f>YesterdayGen!AY31</f>
        <v>539060</v>
      </c>
      <c r="J61" s="2628" t="str">
        <f>IF(EvReport!L61 = 0, " ",EvReport!L61)</f>
        <v xml:space="preserve"> </v>
      </c>
      <c r="K61" s="403"/>
    </row>
    <row r="62" spans="2:11" ht="16.5" customHeight="1">
      <c r="B62" s="2411">
        <v>47</v>
      </c>
      <c r="C62" s="2459" t="str">
        <f>Master!AZ3</f>
        <v>Juldah (Acorn)</v>
      </c>
      <c r="D62" s="2437"/>
      <c r="E62" s="2424" t="str">
        <f>Master!AZ4</f>
        <v>QRPP</v>
      </c>
      <c r="F62" s="2462" t="str">
        <f>Master!AZ6</f>
        <v>8*13.45</v>
      </c>
      <c r="G62" s="2418">
        <f>Master!AZ8</f>
        <v>100</v>
      </c>
      <c r="H62" s="2422">
        <f>YesterdayGen!AZ34</f>
        <v>90</v>
      </c>
      <c r="I62" s="2423">
        <f>YesterdayGen!AZ31</f>
        <v>2082960</v>
      </c>
      <c r="J62" s="2628" t="str">
        <f>IF(EvReport!L62 = 0, " ",EvReport!L62)</f>
        <v>Engine problem</v>
      </c>
      <c r="K62" s="403"/>
    </row>
    <row r="63" spans="2:11" ht="16.5" customHeight="1">
      <c r="B63" s="2411">
        <v>48</v>
      </c>
      <c r="C63" s="2459" t="str">
        <f>Master!BC3</f>
        <v>Barabkunda  (Regent)</v>
      </c>
      <c r="D63" s="2437"/>
      <c r="E63" s="2443" t="str">
        <f>Master!BC4</f>
        <v>SIPP, PDB</v>
      </c>
      <c r="F63" s="2463" t="str">
        <f>Master!BC6</f>
        <v>8*2.90</v>
      </c>
      <c r="G63" s="2444">
        <f>Master!BC8</f>
        <v>22</v>
      </c>
      <c r="H63" s="2422">
        <f>YesterdayGen!BC34</f>
        <v>19</v>
      </c>
      <c r="I63" s="2427">
        <f>YesterdayGen!BC31</f>
        <v>462912</v>
      </c>
      <c r="J63" s="2628" t="str">
        <f>IF(EvReport!L63 = 0, " ",EvReport!L63)</f>
        <v xml:space="preserve"> </v>
      </c>
      <c r="K63" s="403"/>
    </row>
    <row r="64" spans="2:11" ht="16.5" customHeight="1">
      <c r="B64" s="2411" t="s">
        <v>179</v>
      </c>
      <c r="C64" s="2464" t="str">
        <f>Master!BD3</f>
        <v>Malancha, Ctg. EPZ (United)</v>
      </c>
      <c r="D64" s="2437"/>
      <c r="E64" s="2435"/>
      <c r="F64" s="2462" t="str">
        <f>Master!BD6</f>
        <v>5*8.73+3*9.34</v>
      </c>
      <c r="G64" s="2418">
        <f>Master!BD8</f>
        <v>0</v>
      </c>
      <c r="H64" s="2422">
        <f>YesterdayGen!BD34</f>
        <v>18</v>
      </c>
      <c r="I64" s="2427">
        <f>YesterdayGen!BD31</f>
        <v>357600</v>
      </c>
      <c r="J64" s="2628" t="str">
        <f>IF(EvReport!L64 = 0, " ",EvReport!L64)</f>
        <v xml:space="preserve"> </v>
      </c>
      <c r="K64" s="403"/>
    </row>
    <row r="65" spans="2:11" ht="16.5" customHeight="1" thickBot="1">
      <c r="B65" s="2411">
        <v>49</v>
      </c>
      <c r="C65" s="2465" t="str">
        <f>Master!BA3</f>
        <v>Chittagong ECPV 108 MW</v>
      </c>
      <c r="D65" s="2466"/>
      <c r="E65" s="2467" t="str">
        <f>Master!BA4</f>
        <v>IPP</v>
      </c>
      <c r="F65" s="2468" t="str">
        <f>Master!BA6</f>
        <v>16*7</v>
      </c>
      <c r="G65" s="2447">
        <f>Master!BA8</f>
        <v>108</v>
      </c>
      <c r="H65" s="2449">
        <f>YesterdayGen!BA34</f>
        <v>86</v>
      </c>
      <c r="I65" s="2445">
        <f>YesterdayGen!BA31</f>
        <v>2089920</v>
      </c>
      <c r="J65" s="2629" t="str">
        <f>IF(EvReport!L65 = 0, " ",EvReport!L65)</f>
        <v>Low demand</v>
      </c>
      <c r="K65" s="403"/>
    </row>
    <row r="66" spans="2:11" ht="16.5" customHeight="1" thickBot="1">
      <c r="B66" s="2450"/>
      <c r="C66" s="2451" t="s">
        <v>46</v>
      </c>
      <c r="D66" s="2451"/>
      <c r="E66" s="2452"/>
      <c r="F66" s="2452"/>
      <c r="G66" s="2453">
        <f>SUM(G51:G65)</f>
        <v>1561</v>
      </c>
      <c r="H66" s="2453">
        <f>SUM(H51:H65)</f>
        <v>859</v>
      </c>
      <c r="I66" s="2453">
        <f t="shared" ref="I66" si="0">SUM(I51:I65)</f>
        <v>17690687</v>
      </c>
      <c r="J66" s="2454" t="s">
        <v>18</v>
      </c>
      <c r="K66" s="420"/>
    </row>
    <row r="67" spans="2:11" ht="16.5" customHeight="1">
      <c r="B67" s="2411">
        <v>50</v>
      </c>
      <c r="C67" s="2458" t="str">
        <f>Master!BE3</f>
        <v>Ashuganj ST: Unit- 3</v>
      </c>
      <c r="D67" s="2420"/>
      <c r="E67" s="2424" t="str">
        <f>Master!BE4</f>
        <v>APSCL</v>
      </c>
      <c r="F67" s="2470" t="str">
        <f>Master!BE6</f>
        <v>1*150</v>
      </c>
      <c r="G67" s="2418">
        <f>Master!BE8</f>
        <v>135</v>
      </c>
      <c r="H67" s="2422">
        <f>YesterdayGen!BE34</f>
        <v>100</v>
      </c>
      <c r="I67" s="2423">
        <f>YesterdayGen!BE31</f>
        <v>2412184</v>
      </c>
      <c r="J67" s="2628" t="str">
        <f>IF(EvReport!L67 = 0, " ",EvReport!L67)</f>
        <v>Gas shortage</v>
      </c>
      <c r="K67" s="420"/>
    </row>
    <row r="68" spans="2:11" ht="16.5" customHeight="1">
      <c r="B68" s="2411"/>
      <c r="C68" s="2458" t="str">
        <f>Master!BF3</f>
        <v>Ashuganj ST: Unit- 4</v>
      </c>
      <c r="D68" s="2420"/>
      <c r="E68" s="2424" t="str">
        <f>Master!BF4</f>
        <v>APSCL</v>
      </c>
      <c r="F68" s="2470" t="str">
        <f>Master!BF6</f>
        <v>1*150</v>
      </c>
      <c r="G68" s="2418">
        <f>Master!BF8</f>
        <v>129</v>
      </c>
      <c r="H68" s="2422">
        <f>YesterdayGen!BF34</f>
        <v>100</v>
      </c>
      <c r="I68" s="2423">
        <f>YesterdayGen!BF31</f>
        <v>2453960</v>
      </c>
      <c r="J68" s="2628" t="str">
        <f>IF(EvReport!L68 = 0, " ",EvReport!L68)</f>
        <v>Gas shortage</v>
      </c>
      <c r="K68" s="420"/>
    </row>
    <row r="69" spans="2:11" ht="16.5" customHeight="1">
      <c r="B69" s="2411"/>
      <c r="C69" s="2458" t="str">
        <f>Master!BG3</f>
        <v>Ashuganj ST: Unit- 5</v>
      </c>
      <c r="D69" s="2420"/>
      <c r="E69" s="2456" t="str">
        <f>Master!BG4</f>
        <v>APSCL</v>
      </c>
      <c r="F69" s="2457" t="str">
        <f>Master!BG6</f>
        <v>1*150</v>
      </c>
      <c r="G69" s="2418">
        <f>Master!BG8</f>
        <v>134</v>
      </c>
      <c r="H69" s="2422">
        <f>YesterdayGen!BG34</f>
        <v>0</v>
      </c>
      <c r="I69" s="2423">
        <f>YesterdayGen!BG31</f>
        <v>0</v>
      </c>
      <c r="J69" s="2628" t="str">
        <f>IF(EvReport!L69 = 0, " ",EvReport!L69)</f>
        <v>Under maint.</v>
      </c>
      <c r="K69" s="420"/>
    </row>
    <row r="70" spans="2:11" ht="16.5" customHeight="1">
      <c r="B70" s="2411">
        <v>51</v>
      </c>
      <c r="C70" s="2458" t="str">
        <f>Master!BJ3</f>
        <v>Ashuganj CCPP 225 MW</v>
      </c>
      <c r="D70" s="2420"/>
      <c r="E70" s="2456" t="str">
        <f>Master!BJ4</f>
        <v>APSCL</v>
      </c>
      <c r="F70" s="2457" t="str">
        <f>Master!BJ6</f>
        <v>1*142+1*75</v>
      </c>
      <c r="G70" s="2418">
        <f>Master!BJ8</f>
        <v>221</v>
      </c>
      <c r="H70" s="2422">
        <f>YesterdayGen!BJ34</f>
        <v>225</v>
      </c>
      <c r="I70" s="2427">
        <f>YesterdayGen!BJ31</f>
        <v>5009000</v>
      </c>
      <c r="J70" s="2628" t="str">
        <f>IF(EvReport!L70 = 0, " ",EvReport!L70)</f>
        <v>FGMO</v>
      </c>
      <c r="K70" s="411"/>
    </row>
    <row r="71" spans="2:11" ht="16.5" customHeight="1">
      <c r="B71" s="2411">
        <v>52</v>
      </c>
      <c r="C71" s="2458" t="str">
        <f>Master!BH3</f>
        <v>Ashuganj CCPP(North)</v>
      </c>
      <c r="D71" s="2420"/>
      <c r="E71" s="2456" t="str">
        <f>Master!BH4</f>
        <v>APSCL</v>
      </c>
      <c r="F71" s="2457" t="str">
        <f>Master!BH6</f>
        <v>1*360</v>
      </c>
      <c r="G71" s="2418">
        <f>Master!BH8</f>
        <v>360</v>
      </c>
      <c r="H71" s="2422">
        <f>YesterdayGen!BH34</f>
        <v>330</v>
      </c>
      <c r="I71" s="2423">
        <f>YesterdayGen!BH31</f>
        <v>7690800</v>
      </c>
      <c r="J71" s="2628" t="str">
        <f>IF(EvReport!L71 = 0, " ",EvReport!L71)</f>
        <v xml:space="preserve"> </v>
      </c>
      <c r="K71" s="411"/>
    </row>
    <row r="72" spans="2:11" ht="16.5" customHeight="1">
      <c r="B72" s="2411">
        <v>53</v>
      </c>
      <c r="C72" s="2458" t="str">
        <f>Master!BI3</f>
        <v>Ashuganj CCPP(South)</v>
      </c>
      <c r="D72" s="2420"/>
      <c r="E72" s="2456" t="str">
        <f>Master!BI4</f>
        <v>APSCL</v>
      </c>
      <c r="F72" s="2457" t="str">
        <f>Master!BI6</f>
        <v>1*360</v>
      </c>
      <c r="G72" s="2418">
        <f>Master!BI8</f>
        <v>360</v>
      </c>
      <c r="H72" s="2422">
        <f>YesterdayGen!BI34</f>
        <v>272</v>
      </c>
      <c r="I72" s="2423">
        <f>YesterdayGen!BI31</f>
        <v>6038000</v>
      </c>
      <c r="J72" s="2628" t="str">
        <f>IF(EvReport!L72 = 0, " ",EvReport!L72)</f>
        <v>ST sync.at 19:10.</v>
      </c>
      <c r="K72" s="420"/>
    </row>
    <row r="73" spans="2:11" ht="16.5" customHeight="1">
      <c r="B73" s="2411">
        <v>54</v>
      </c>
      <c r="C73" s="2458" t="str">
        <f>Master!BM3</f>
        <v>Ashuganj Engines TSK</v>
      </c>
      <c r="D73" s="2420"/>
      <c r="E73" s="2456" t="str">
        <f>Master!BM4</f>
        <v>APSCL</v>
      </c>
      <c r="F73" s="2457" t="str">
        <f>Master!BM6</f>
        <v>14*3.968</v>
      </c>
      <c r="G73" s="2418">
        <f>Master!BM8</f>
        <v>45</v>
      </c>
      <c r="H73" s="2422">
        <f>YesterdayGen!BM34</f>
        <v>42</v>
      </c>
      <c r="I73" s="2423">
        <f>YesterdayGen!BM31</f>
        <v>593928</v>
      </c>
      <c r="J73" s="2628" t="str">
        <f>IF(EvReport!L73 = 0, " ",EvReport!L73)</f>
        <v xml:space="preserve"> </v>
      </c>
      <c r="K73" s="474"/>
    </row>
    <row r="74" spans="2:11" ht="16.5" customHeight="1">
      <c r="B74" s="2411">
        <v>55</v>
      </c>
      <c r="C74" s="2458" t="str">
        <f>Master!BN3</f>
        <v>Ashuganj  (Precision) 55MW</v>
      </c>
      <c r="D74" s="2420"/>
      <c r="E74" s="2424" t="str">
        <f>Master!BN4</f>
        <v xml:space="preserve">RPP </v>
      </c>
      <c r="F74" s="2470" t="str">
        <f>Master!BN6</f>
        <v>15*4</v>
      </c>
      <c r="G74" s="2418">
        <f>Master!BN8</f>
        <v>55</v>
      </c>
      <c r="H74" s="2422">
        <f>YesterdayGen!BN34</f>
        <v>0</v>
      </c>
      <c r="I74" s="2427">
        <f>YesterdayGen!BN31</f>
        <v>0</v>
      </c>
      <c r="J74" s="2628" t="str">
        <f>IF(EvReport!L74 = 0, " ",EvReport!L74)</f>
        <v>Under maint.</v>
      </c>
      <c r="K74" s="411"/>
    </row>
    <row r="75" spans="2:11" ht="16.5" customHeight="1">
      <c r="B75" s="2411">
        <v>56</v>
      </c>
      <c r="C75" s="2458" t="str">
        <f>Master!BO3</f>
        <v>Ashuganj (United) 53MW</v>
      </c>
      <c r="D75" s="2471"/>
      <c r="E75" s="2472" t="str">
        <f>Master!BO4</f>
        <v>QRPP</v>
      </c>
      <c r="F75" s="2473" t="str">
        <f>Master!BO6</f>
        <v>14*4</v>
      </c>
      <c r="G75" s="2474">
        <f>Master!BO8</f>
        <v>53</v>
      </c>
      <c r="H75" s="2475">
        <f>YesterdayGen!BO34</f>
        <v>5</v>
      </c>
      <c r="I75" s="2476">
        <f>YesterdayGen!BO31</f>
        <v>120000</v>
      </c>
      <c r="J75" s="2628" t="str">
        <f>IF(EvReport!L75 = 0, " ",EvReport!L75)</f>
        <v>Gas shortage</v>
      </c>
      <c r="K75" s="411"/>
    </row>
    <row r="76" spans="2:11" ht="16.5" customHeight="1">
      <c r="B76" s="2411">
        <v>57</v>
      </c>
      <c r="C76" s="2458" t="str">
        <f>Master!BK3</f>
        <v xml:space="preserve">Ashuganj 195MW Modular </v>
      </c>
      <c r="D76" s="2420"/>
      <c r="E76" s="2424" t="str">
        <f>Master!BK4</f>
        <v>IPP</v>
      </c>
      <c r="F76" s="2470" t="str">
        <f>Master!BK6</f>
        <v>20*9.73+1*16</v>
      </c>
      <c r="G76" s="2430">
        <f>Master!BK8</f>
        <v>195</v>
      </c>
      <c r="H76" s="2422">
        <f>YesterdayGen!BK34</f>
        <v>78</v>
      </c>
      <c r="I76" s="2427">
        <f>YesterdayGen!BK31</f>
        <v>1890182</v>
      </c>
      <c r="J76" s="2628" t="str">
        <f>IF(EvReport!L76 = 0, " ",EvReport!L76)</f>
        <v>Gas shortage</v>
      </c>
      <c r="K76" s="411"/>
    </row>
    <row r="77" spans="2:11" ht="16.5" customHeight="1">
      <c r="B77" s="2411">
        <v>58</v>
      </c>
      <c r="C77" s="2458" t="str">
        <f>Master!BP3</f>
        <v>Ashuganj (Midland) 51MW</v>
      </c>
      <c r="D77" s="2420"/>
      <c r="E77" s="2424" t="str">
        <f>Master!BP4</f>
        <v>IPP</v>
      </c>
      <c r="F77" s="2470" t="str">
        <f>Master!BP6</f>
        <v>6*9.34</v>
      </c>
      <c r="G77" s="2430">
        <f>Master!BP8</f>
        <v>51</v>
      </c>
      <c r="H77" s="2422">
        <f>YesterdayGen!BP34</f>
        <v>45</v>
      </c>
      <c r="I77" s="2427">
        <f>YesterdayGen!BP31</f>
        <v>977468</v>
      </c>
      <c r="J77" s="2628" t="str">
        <f>IF(EvReport!L77 = 0, " ",EvReport!L77)</f>
        <v>Gas shortage</v>
      </c>
      <c r="K77" s="420"/>
    </row>
    <row r="78" spans="2:11" ht="16.5" customHeight="1">
      <c r="B78" s="2411">
        <v>59</v>
      </c>
      <c r="C78" s="2458" t="str">
        <f>Master!BQ3</f>
        <v>B.Baria (Aggreko) 85MW</v>
      </c>
      <c r="D78" s="2420"/>
      <c r="E78" s="2424" t="str">
        <f>Master!BQ4</f>
        <v xml:space="preserve">QRPP </v>
      </c>
      <c r="F78" s="2470" t="str">
        <f>Master!BQ6</f>
        <v>86*1.10</v>
      </c>
      <c r="G78" s="2430">
        <f>Master!BQ8</f>
        <v>85</v>
      </c>
      <c r="H78" s="2422">
        <f>YesterdayGen!BQ34</f>
        <v>85</v>
      </c>
      <c r="I78" s="2427">
        <f>YesterdayGen!BQ31</f>
        <v>1052376</v>
      </c>
      <c r="J78" s="2628" t="str">
        <f>IF(EvReport!L78 = 0, " ",EvReport!L78)</f>
        <v xml:space="preserve"> </v>
      </c>
      <c r="K78" s="420"/>
    </row>
    <row r="79" spans="2:11" ht="16.5" customHeight="1">
      <c r="B79" s="2411">
        <v>60</v>
      </c>
      <c r="C79" s="2458" t="str">
        <f>Master!BR3</f>
        <v>Daudkandi Peaking 52MW</v>
      </c>
      <c r="D79" s="2420"/>
      <c r="E79" s="2424" t="str">
        <f>Master!BR4</f>
        <v>PDB</v>
      </c>
      <c r="F79" s="2470" t="str">
        <f>Master!BR6</f>
        <v>6*8.92</v>
      </c>
      <c r="G79" s="2418">
        <f>Master!BR8</f>
        <v>52</v>
      </c>
      <c r="H79" s="2422">
        <f>YesterdayGen!BR34</f>
        <v>0</v>
      </c>
      <c r="I79" s="2427">
        <f>YesterdayGen!BR31</f>
        <v>79696</v>
      </c>
      <c r="J79" s="2628" t="str">
        <f>IF(EvReport!L79 = 0, " ",EvReport!L79)</f>
        <v>Reserve</v>
      </c>
      <c r="K79" s="420"/>
    </row>
    <row r="80" spans="2:11" ht="16.5" customHeight="1">
      <c r="B80" s="2411">
        <v>61</v>
      </c>
      <c r="C80" s="2458" t="str">
        <f>Master!BL3</f>
        <v>Chandpur CCPP</v>
      </c>
      <c r="D80" s="2420"/>
      <c r="E80" s="2424" t="str">
        <f>Master!BL4</f>
        <v>PDB</v>
      </c>
      <c r="F80" s="2470" t="str">
        <f>Master!BL6</f>
        <v>1*106+1*57</v>
      </c>
      <c r="G80" s="2418">
        <f>Master!BL8</f>
        <v>163</v>
      </c>
      <c r="H80" s="2422">
        <f>YesterdayGen!BL34</f>
        <v>100</v>
      </c>
      <c r="I80" s="2427">
        <f>YesterdayGen!BL31</f>
        <v>2388250</v>
      </c>
      <c r="J80" s="2628" t="str">
        <f>IF(EvReport!L80 = 0, " ",EvReport!L80)</f>
        <v xml:space="preserve"> </v>
      </c>
      <c r="K80" s="1359"/>
    </row>
    <row r="81" spans="2:11" ht="16.5" customHeight="1">
      <c r="B81" s="2411">
        <v>62</v>
      </c>
      <c r="C81" s="2458" t="str">
        <f>Master!BT3</f>
        <v>Feni (Doreen) 22MW</v>
      </c>
      <c r="D81" s="2420"/>
      <c r="E81" s="2424" t="str">
        <f>Master!BT4</f>
        <v>SIPP, PDB</v>
      </c>
      <c r="F81" s="2470" t="str">
        <f>Master!BT6</f>
        <v>8*2.90</v>
      </c>
      <c r="G81" s="2418">
        <f>Master!BT8</f>
        <v>22</v>
      </c>
      <c r="H81" s="2422">
        <f>YesterdayGen!BT34</f>
        <v>22</v>
      </c>
      <c r="I81" s="2427">
        <f>YesterdayGen!BT31</f>
        <v>516060</v>
      </c>
      <c r="J81" s="2628" t="str">
        <f>IF(EvReport!L81 = 0, " ",EvReport!L81)</f>
        <v xml:space="preserve"> </v>
      </c>
      <c r="K81" s="420"/>
    </row>
    <row r="82" spans="2:11" ht="16.5" customHeight="1">
      <c r="B82" s="2411">
        <v>63</v>
      </c>
      <c r="C82" s="2458" t="str">
        <f>Master!BU3</f>
        <v>Feni, Mohipal (Doreen)</v>
      </c>
      <c r="D82" s="2420"/>
      <c r="E82" s="2435" t="str">
        <f>Master!BU4</f>
        <v>SIPP, REB</v>
      </c>
      <c r="F82" s="2462" t="str">
        <f>Master!BU6</f>
        <v>4*2.90</v>
      </c>
      <c r="G82" s="2418">
        <f>Master!BU8</f>
        <v>11</v>
      </c>
      <c r="H82" s="2422">
        <f>YesterdayGen!BU34</f>
        <v>11</v>
      </c>
      <c r="I82" s="2427">
        <f>YesterdayGen!BU31</f>
        <v>241020</v>
      </c>
      <c r="J82" s="2628" t="str">
        <f>IF(EvReport!L82 = 0, " ",EvReport!L82)</f>
        <v xml:space="preserve"> </v>
      </c>
      <c r="K82" s="420"/>
    </row>
    <row r="83" spans="2:11" ht="16.5" customHeight="1">
      <c r="B83" s="2411" t="s">
        <v>178</v>
      </c>
      <c r="C83" s="2477" t="str">
        <f>Master!BX3</f>
        <v>Tripura</v>
      </c>
      <c r="D83" s="2420"/>
      <c r="E83" s="2435" t="str">
        <f>Master!BX4</f>
        <v>Imported power</v>
      </c>
      <c r="F83" s="2462">
        <f>Master!BX6</f>
        <v>0</v>
      </c>
      <c r="G83" s="2418">
        <f>Master!BX8</f>
        <v>160</v>
      </c>
      <c r="H83" s="2422">
        <f>YesterdayGen!BX34</f>
        <v>172</v>
      </c>
      <c r="I83" s="2427">
        <f>YesterdayGen!BX31</f>
        <v>3363840</v>
      </c>
      <c r="J83" s="2628" t="str">
        <f>IF(EvReport!L83 = 0, " ",EvReport!L83)</f>
        <v xml:space="preserve"> </v>
      </c>
      <c r="K83" s="420"/>
    </row>
    <row r="84" spans="2:11" ht="16.5" customHeight="1">
      <c r="B84" s="2411">
        <v>64</v>
      </c>
      <c r="C84" s="2459" t="str">
        <f>Master!BV3</f>
        <v>Jangalia (Summit) 33MW</v>
      </c>
      <c r="D84" s="2420"/>
      <c r="E84" s="2424" t="str">
        <f>Master!BV4</f>
        <v>SIPP, PDB</v>
      </c>
      <c r="F84" s="2462" t="str">
        <f>Master!BV6</f>
        <v>4*8.73</v>
      </c>
      <c r="G84" s="2418">
        <f>Master!BV8</f>
        <v>33</v>
      </c>
      <c r="H84" s="2422">
        <f>YesterdayGen!BV34</f>
        <v>33</v>
      </c>
      <c r="I84" s="2427">
        <f>YesterdayGen!BV31</f>
        <v>805700</v>
      </c>
      <c r="J84" s="2628" t="str">
        <f>IF(EvReport!L84 = 0, " ",EvReport!L84)</f>
        <v xml:space="preserve"> </v>
      </c>
      <c r="K84" s="420"/>
    </row>
    <row r="85" spans="2:11" ht="16.5" customHeight="1">
      <c r="B85" s="2411">
        <v>65</v>
      </c>
      <c r="C85" s="2459" t="str">
        <f>Master!BS3</f>
        <v>Lakdhanvi 52 MW</v>
      </c>
      <c r="D85" s="2478"/>
      <c r="E85" s="2435" t="str">
        <f>Master!BS4</f>
        <v>IPP</v>
      </c>
      <c r="F85" s="2462" t="str">
        <f>Master!BS6</f>
        <v>6*8.92</v>
      </c>
      <c r="G85" s="2418">
        <f>Master!BS8</f>
        <v>52</v>
      </c>
      <c r="H85" s="2422">
        <f>YesterdayGen!BS34</f>
        <v>8</v>
      </c>
      <c r="I85" s="2427">
        <f>YesterdayGen!BS31</f>
        <v>115656</v>
      </c>
      <c r="J85" s="2628" t="str">
        <f>IF(EvReport!L85 = 0, " ",EvReport!L85)</f>
        <v>Line over load.</v>
      </c>
      <c r="K85" s="420"/>
    </row>
    <row r="86" spans="2:11" ht="16.5" customHeight="1">
      <c r="B86" s="2411">
        <v>66</v>
      </c>
      <c r="C86" s="2479" t="str">
        <f>Master!BW3</f>
        <v>Summit Comilla 25MW</v>
      </c>
      <c r="D86" s="2480"/>
      <c r="E86" s="2444" t="str">
        <f>Master!BW4</f>
        <v>SIPP, PDB</v>
      </c>
      <c r="F86" s="2463" t="str">
        <f>Master!BW6</f>
        <v>3*3.67+2*6.97</v>
      </c>
      <c r="G86" s="2444">
        <f>Master!BW8</f>
        <v>25</v>
      </c>
      <c r="H86" s="2449">
        <f>YesterdayGen!BW34</f>
        <v>21</v>
      </c>
      <c r="I86" s="2445">
        <f>YesterdayGen!BW31</f>
        <v>481600</v>
      </c>
      <c r="J86" s="2628" t="str">
        <f>IF(EvReport!L86 = 0, " ",EvReport!L86)</f>
        <v xml:space="preserve"> </v>
      </c>
      <c r="K86" s="420"/>
    </row>
    <row r="87" spans="2:11" ht="16.5" customHeight="1" thickBot="1">
      <c r="B87" s="2411">
        <v>67</v>
      </c>
      <c r="C87" s="2479" t="str">
        <f>Master!CS3</f>
        <v xml:space="preserve">Daudkandi bangla trak </v>
      </c>
      <c r="D87" s="2441"/>
      <c r="E87" s="2448" t="str">
        <f>Master!CS4</f>
        <v>IPP</v>
      </c>
      <c r="F87" s="2491" t="str">
        <f>Master!CS6</f>
        <v>154*1.4</v>
      </c>
      <c r="G87" s="2444">
        <f>Master!CS8</f>
        <v>200</v>
      </c>
      <c r="H87" s="2449">
        <f>YesterdayGen!CS34</f>
        <v>0</v>
      </c>
      <c r="I87" s="2445">
        <f>YesterdayGen!CS31</f>
        <v>40320</v>
      </c>
      <c r="J87" s="2629" t="str">
        <f>IF(EvReport!L87= 0, " ",EvReport!L87)</f>
        <v>Reserve</v>
      </c>
      <c r="K87" s="420"/>
    </row>
    <row r="88" spans="2:11" ht="16.5" customHeight="1" thickBot="1">
      <c r="B88" s="2450"/>
      <c r="C88" s="2451" t="s">
        <v>48</v>
      </c>
      <c r="D88" s="2451"/>
      <c r="E88" s="2452"/>
      <c r="F88" s="2481"/>
      <c r="G88" s="2453">
        <f>SUM(G67:G87)</f>
        <v>2541</v>
      </c>
      <c r="H88" s="2453">
        <f>SUM(H67:H87)</f>
        <v>1649</v>
      </c>
      <c r="I88" s="2453">
        <f>SUM(I67:I87)</f>
        <v>36270040</v>
      </c>
      <c r="J88" s="2454" t="str">
        <f>IF(EvReport!L88 = 0, " ",EvReport!L88)</f>
        <v xml:space="preserve"> </v>
      </c>
      <c r="K88" s="420"/>
    </row>
    <row r="89" spans="2:11" ht="16.5" customHeight="1">
      <c r="B89" s="2411">
        <v>68</v>
      </c>
      <c r="C89" s="2455" t="str">
        <f>Master!BY3</f>
        <v>Mymensingh RPCL 210MW</v>
      </c>
      <c r="D89" s="2482"/>
      <c r="E89" s="2411" t="str">
        <f>Master!BY4</f>
        <v>IPP</v>
      </c>
      <c r="F89" s="2411" t="str">
        <f>Master!BY6</f>
        <v>4*35+1*70</v>
      </c>
      <c r="G89" s="2411">
        <f>Master!BY8</f>
        <v>202</v>
      </c>
      <c r="H89" s="2416">
        <f>YesterdayGen!BY34</f>
        <v>43</v>
      </c>
      <c r="I89" s="2483">
        <f>YesterdayGen!BY31</f>
        <v>1217000</v>
      </c>
      <c r="J89" s="2627" t="str">
        <f>IF(EvReport!L89 = 0, " ",EvReport!L89)</f>
        <v>Gas shortage</v>
      </c>
      <c r="K89" s="420"/>
    </row>
    <row r="90" spans="2:11" ht="16.5" customHeight="1">
      <c r="B90" s="2411">
        <v>69</v>
      </c>
      <c r="C90" s="2459" t="str">
        <f>Master!CA3</f>
        <v>Tangail (Doreen) 22MW</v>
      </c>
      <c r="D90" s="2484"/>
      <c r="E90" s="2440" t="str">
        <f>Master!CA4</f>
        <v>SIPP, PDB</v>
      </c>
      <c r="F90" s="2440" t="str">
        <f>Master!CA6</f>
        <v>8*2.90</v>
      </c>
      <c r="G90" s="2444">
        <f>Master!CA8</f>
        <v>22</v>
      </c>
      <c r="H90" s="2449">
        <f>YesterdayGen!CA34</f>
        <v>20</v>
      </c>
      <c r="I90" s="2445">
        <f>YesterdayGen!CA31</f>
        <v>439380</v>
      </c>
      <c r="J90" s="2628" t="str">
        <f>IF(EvReport!L90 = 0, " ",EvReport!L90)</f>
        <v xml:space="preserve"> </v>
      </c>
      <c r="K90" s="420"/>
    </row>
    <row r="91" spans="2:11" ht="16.5" customHeight="1">
      <c r="B91" s="2411">
        <v>70</v>
      </c>
      <c r="C91" s="2458" t="str">
        <f>Master!BZ3</f>
        <v>Jamalpur 95MW</v>
      </c>
      <c r="D91" s="2484"/>
      <c r="E91" s="2485" t="str">
        <f>Master!BZ4</f>
        <v>IPP</v>
      </c>
      <c r="F91" s="2440" t="str">
        <f>Master!BZ6</f>
        <v>12*8.924</v>
      </c>
      <c r="G91" s="2444">
        <f>Master!BZ8</f>
        <v>95</v>
      </c>
      <c r="H91" s="2449">
        <f>YesterdayGen!BZ34</f>
        <v>90</v>
      </c>
      <c r="I91" s="2445">
        <f>YesterdayGen!BZ31</f>
        <v>1665600</v>
      </c>
      <c r="J91" s="2628" t="str">
        <f>IF(EvReport!L91 = 0, " ",EvReport!L91)</f>
        <v xml:space="preserve"> </v>
      </c>
      <c r="K91" s="420"/>
    </row>
    <row r="92" spans="2:11" ht="16.5" customHeight="1" thickBot="1">
      <c r="B92" s="2411">
        <v>71</v>
      </c>
      <c r="C92" s="2479" t="str">
        <f>Master!CB3</f>
        <v>Sarishabari (Solar)</v>
      </c>
      <c r="D92" s="2486"/>
      <c r="E92" s="2487" t="str">
        <f>Master!CB4</f>
        <v>IPP</v>
      </c>
      <c r="F92" s="2487" t="str">
        <f>Master!CB6</f>
        <v>1*3</v>
      </c>
      <c r="G92" s="2488">
        <f>Master!CB8</f>
        <v>3</v>
      </c>
      <c r="H92" s="2489">
        <f>YesterdayGen!CB34</f>
        <v>0</v>
      </c>
      <c r="I92" s="2490">
        <f>YesterdayGen!CB31</f>
        <v>10800</v>
      </c>
      <c r="J92" s="2629" t="str">
        <f>IF(EvReport!L92 = 0, " ",EvReport!L92)</f>
        <v xml:space="preserve"> </v>
      </c>
      <c r="K92" s="420"/>
    </row>
    <row r="93" spans="2:11" ht="16.5" customHeight="1" thickBot="1">
      <c r="B93" s="2469">
        <v>72</v>
      </c>
      <c r="C93" s="3151" t="str">
        <f>Master!CW3</f>
        <v>United Mymensingh PPL</v>
      </c>
      <c r="D93" s="2892"/>
      <c r="E93" s="2467" t="str">
        <f>Master!CW4</f>
        <v>IPP</v>
      </c>
      <c r="F93" s="3152">
        <f>Master!CW6</f>
        <v>200</v>
      </c>
      <c r="G93" s="2447">
        <f>Master!CW8</f>
        <v>200</v>
      </c>
      <c r="H93" s="2130">
        <f>YesterdayGen!CW34</f>
        <v>158</v>
      </c>
      <c r="I93" s="3153">
        <f>YesterdayGen!CW31</f>
        <v>1956000</v>
      </c>
      <c r="J93" s="2944" t="str">
        <f>IF(EvReport!L93= 0, " ",EvReport!L93)</f>
        <v>Engine problem</v>
      </c>
      <c r="K93" s="420"/>
    </row>
    <row r="94" spans="2:11" ht="16.5" customHeight="1" thickBot="1">
      <c r="B94" s="2450"/>
      <c r="C94" s="2451" t="s">
        <v>156</v>
      </c>
      <c r="D94" s="2451"/>
      <c r="E94" s="2452"/>
      <c r="F94" s="2481"/>
      <c r="G94" s="2453">
        <f>SUM(G89:G93)</f>
        <v>522</v>
      </c>
      <c r="H94" s="2453">
        <f>SUM(H89:H93)</f>
        <v>311</v>
      </c>
      <c r="I94" s="2453">
        <f>SUM(I89:I93)</f>
        <v>5288780</v>
      </c>
      <c r="J94" s="2454" t="s">
        <v>18</v>
      </c>
      <c r="K94" s="420"/>
    </row>
    <row r="95" spans="2:11" ht="16.5" customHeight="1">
      <c r="B95" s="2411">
        <v>73</v>
      </c>
      <c r="C95" s="2455" t="str">
        <f>Master!CC3</f>
        <v>Fenchugonj CCPP-1</v>
      </c>
      <c r="D95" s="2413"/>
      <c r="E95" s="2456" t="str">
        <f>Master!CC4</f>
        <v>PDB</v>
      </c>
      <c r="F95" s="2469" t="str">
        <f>Master!CC6</f>
        <v>2*32+1*33</v>
      </c>
      <c r="G95" s="2411">
        <f>Master!CC8</f>
        <v>70</v>
      </c>
      <c r="H95" s="2416">
        <f>YesterdayGen!CC34</f>
        <v>70</v>
      </c>
      <c r="I95" s="2483">
        <f>YesterdayGen!CC31</f>
        <v>615000</v>
      </c>
      <c r="J95" s="2627" t="str">
        <f>IF(EvReport!L95 = 0, " ",EvReport!L95)</f>
        <v xml:space="preserve"> </v>
      </c>
      <c r="K95" s="420"/>
    </row>
    <row r="96" spans="2:11" ht="15.75" customHeight="1">
      <c r="B96" s="2411">
        <v>74</v>
      </c>
      <c r="C96" s="2458" t="str">
        <f>Master!CD3</f>
        <v>Fenchugonj CCPP-2</v>
      </c>
      <c r="D96" s="2420"/>
      <c r="E96" s="2424" t="str">
        <f>Master!CD4</f>
        <v>PDB</v>
      </c>
      <c r="F96" s="2470" t="str">
        <f>Master!CD6</f>
        <v>2*35+1*35</v>
      </c>
      <c r="G96" s="2418">
        <f>Master!CD8</f>
        <v>90</v>
      </c>
      <c r="H96" s="2416">
        <f>YesterdayGen!CD34</f>
        <v>60</v>
      </c>
      <c r="I96" s="2427">
        <f>YesterdayGen!CD31</f>
        <v>1440000</v>
      </c>
      <c r="J96" s="2628" t="str">
        <f>IF(EvReport!L96 = 0, " ",EvReport!L96)</f>
        <v xml:space="preserve"> </v>
      </c>
      <c r="K96" s="420"/>
    </row>
    <row r="97" spans="2:11" ht="15.75" customHeight="1">
      <c r="B97" s="2411">
        <v>75</v>
      </c>
      <c r="C97" s="2458" t="str">
        <f>Master!CG3</f>
        <v>Kushiara 163 MW CCPP GT</v>
      </c>
      <c r="D97" s="2420"/>
      <c r="E97" s="2424" t="str">
        <f>Master!CG4</f>
        <v>IPP</v>
      </c>
      <c r="F97" s="2470" t="str">
        <f>Master!CG6</f>
        <v>1*109+1*54</v>
      </c>
      <c r="G97" s="2418">
        <f>Master!CG8</f>
        <v>163</v>
      </c>
      <c r="H97" s="2416">
        <f>YesterdayGen!CG34</f>
        <v>163</v>
      </c>
      <c r="I97" s="2427">
        <f>YesterdayGen!CG31</f>
        <v>3521070</v>
      </c>
      <c r="J97" s="2628" t="str">
        <f>IF(EvReport!L97 = 0, " ",EvReport!L97)</f>
        <v xml:space="preserve"> </v>
      </c>
      <c r="K97" s="420"/>
    </row>
    <row r="98" spans="2:11" ht="15.75" customHeight="1">
      <c r="B98" s="2411">
        <v>76</v>
      </c>
      <c r="C98" s="2458" t="str">
        <f>Master!CH3</f>
        <v>Shajibazar 330 MW</v>
      </c>
      <c r="D98" s="2420"/>
      <c r="E98" s="2424" t="str">
        <f>Master!CH4</f>
        <v>PDB</v>
      </c>
      <c r="F98" s="2470" t="str">
        <f>Master!CH6</f>
        <v>3*110</v>
      </c>
      <c r="G98" s="2418">
        <f>Master!CH8</f>
        <v>330</v>
      </c>
      <c r="H98" s="2416">
        <f>YesterdayGen!CH34</f>
        <v>300</v>
      </c>
      <c r="I98" s="2427">
        <f>YesterdayGen!CH31</f>
        <v>6887754</v>
      </c>
      <c r="J98" s="2628" t="str">
        <f>IF(EvReport!L98 = 0, " ",EvReport!L98)</f>
        <v>FGMO</v>
      </c>
      <c r="K98" s="420"/>
    </row>
    <row r="99" spans="2:11" ht="16.5" customHeight="1">
      <c r="B99" s="2411">
        <v>77</v>
      </c>
      <c r="C99" s="2459" t="str">
        <f>Master!CE3</f>
        <v>Fenchugonj  (Barakatullah) 51MW</v>
      </c>
      <c r="D99" s="2437"/>
      <c r="E99" s="2424" t="str">
        <f>Master!CE4</f>
        <v xml:space="preserve">RPP </v>
      </c>
      <c r="F99" s="2462" t="str">
        <f>Master!CE6</f>
        <v>19*2.90</v>
      </c>
      <c r="G99" s="2418">
        <f>Master!CE8</f>
        <v>51</v>
      </c>
      <c r="H99" s="2422">
        <f>YesterdayGen!CE34</f>
        <v>50</v>
      </c>
      <c r="I99" s="2427">
        <f>YesterdayGen!CE31</f>
        <v>1114200</v>
      </c>
      <c r="J99" s="2628" t="str">
        <f>IF(EvReport!L99 = 0, " ",EvReport!L99)</f>
        <v xml:space="preserve"> </v>
      </c>
      <c r="K99" s="420"/>
    </row>
    <row r="100" spans="2:11" ht="16.5" customHeight="1">
      <c r="B100" s="2411">
        <v>78</v>
      </c>
      <c r="C100" s="2459" t="str">
        <f>Master!CF3</f>
        <v>Fenchuganj (EPL) 44MW</v>
      </c>
      <c r="D100" s="2437"/>
      <c r="E100" s="2424" t="str">
        <f>Master!CF4</f>
        <v>RPP</v>
      </c>
      <c r="F100" s="2462" t="str">
        <f>Master!CF6</f>
        <v>12*3.3+5*2</v>
      </c>
      <c r="G100" s="2418">
        <f>Master!CF8</f>
        <v>44</v>
      </c>
      <c r="H100" s="2422">
        <f>YesterdayGen!CF34</f>
        <v>50</v>
      </c>
      <c r="I100" s="2427">
        <f>YesterdayGen!CF31</f>
        <v>1093000</v>
      </c>
      <c r="J100" s="2628" t="str">
        <f>IF(EvReport!L100 = 0, " ",EvReport!L100)</f>
        <v xml:space="preserve"> </v>
      </c>
      <c r="K100" s="420"/>
    </row>
    <row r="101" spans="2:11" ht="16.5" customHeight="1">
      <c r="B101" s="2411">
        <v>79</v>
      </c>
      <c r="C101" s="2459" t="str">
        <f>Master!CR3</f>
        <v>Hobiganj  11MW</v>
      </c>
      <c r="D101" s="2437"/>
      <c r="E101" s="2435" t="str">
        <f>Master!CR4</f>
        <v>SIPP, REB</v>
      </c>
      <c r="F101" s="2462" t="str">
        <f>Master!CR6</f>
        <v>4*2.90</v>
      </c>
      <c r="G101" s="2418">
        <f>Master!CR8</f>
        <v>11</v>
      </c>
      <c r="H101" s="2422">
        <f>YesterdayGen!CR34</f>
        <v>11</v>
      </c>
      <c r="I101" s="2427">
        <f>YesterdayGen!CR31</f>
        <v>237936</v>
      </c>
      <c r="J101" s="2628" t="str">
        <f>IF(EvReport!L101 = 0, " ",EvReport!L101)</f>
        <v xml:space="preserve"> </v>
      </c>
      <c r="K101" s="420"/>
    </row>
    <row r="102" spans="2:11" ht="16.5" customHeight="1">
      <c r="B102" s="2411">
        <v>80</v>
      </c>
      <c r="C102" s="2458" t="str">
        <f>Master!CI3</f>
        <v xml:space="preserve">Shahjibazar GT: Unit- 8, 9 </v>
      </c>
      <c r="D102" s="2420"/>
      <c r="E102" s="2424" t="str">
        <f>Master!CI4</f>
        <v>PDB</v>
      </c>
      <c r="F102" s="2470" t="str">
        <f>Master!CI6</f>
        <v>2*35</v>
      </c>
      <c r="G102" s="2430">
        <f>Master!CI8</f>
        <v>66</v>
      </c>
      <c r="H102" s="2422">
        <f>YesterdayGen!CI34</f>
        <v>63</v>
      </c>
      <c r="I102" s="2423">
        <f>YesterdayGen!CI31</f>
        <v>1373000</v>
      </c>
      <c r="J102" s="2628" t="str">
        <f>IF(EvReport!L102 = 0, " ",EvReport!L102)</f>
        <v>FGMO</v>
      </c>
      <c r="K102" s="420"/>
    </row>
    <row r="103" spans="2:11" ht="16.5" customHeight="1">
      <c r="B103" s="2411">
        <v>81</v>
      </c>
      <c r="C103" s="2458" t="str">
        <f>Master!CJ3</f>
        <v>Shahjibazar 86MW</v>
      </c>
      <c r="D103" s="2420"/>
      <c r="E103" s="2424" t="str">
        <f>Master!CJ4</f>
        <v xml:space="preserve">RPP </v>
      </c>
      <c r="F103" s="2470" t="str">
        <f>Master!CJ6</f>
        <v>32*2.90</v>
      </c>
      <c r="G103" s="2430">
        <f>Master!CJ8</f>
        <v>86</v>
      </c>
      <c r="H103" s="2422">
        <f>YesterdayGen!CJ34</f>
        <v>89</v>
      </c>
      <c r="I103" s="2427">
        <f>YesterdayGen!CJ31</f>
        <v>2062080</v>
      </c>
      <c r="J103" s="2628" t="str">
        <f>IF(EvReport!L103 = 0, " ",EvReport!L103)</f>
        <v xml:space="preserve"> </v>
      </c>
      <c r="K103" s="420"/>
    </row>
    <row r="104" spans="2:11" ht="16.5" customHeight="1">
      <c r="B104" s="2411">
        <v>82</v>
      </c>
      <c r="C104" s="2459" t="str">
        <f>Master!CK3</f>
        <v>Shahjibazar  (EPL) 50MW</v>
      </c>
      <c r="D104" s="2437"/>
      <c r="E104" s="2424" t="str">
        <f>Master!CK4</f>
        <v>RPP</v>
      </c>
      <c r="F104" s="2462" t="str">
        <f>Master!CK6</f>
        <v>27*2.0</v>
      </c>
      <c r="G104" s="2418">
        <f>Master!CK8</f>
        <v>50</v>
      </c>
      <c r="H104" s="2422">
        <f>YesterdayGen!CK34</f>
        <v>47</v>
      </c>
      <c r="I104" s="2427">
        <f>YesterdayGen!CK31</f>
        <v>1014480</v>
      </c>
      <c r="J104" s="2628" t="str">
        <f>IF(EvReport!L104 = 0, " ",EvReport!L104)</f>
        <v xml:space="preserve"> </v>
      </c>
      <c r="K104" s="420"/>
    </row>
    <row r="105" spans="2:11" ht="16.5" customHeight="1">
      <c r="B105" s="2411">
        <v>83</v>
      </c>
      <c r="C105" s="2459" t="str">
        <f>Master!CL3</f>
        <v>Sylhet GT 150 MW</v>
      </c>
      <c r="D105" s="2437"/>
      <c r="E105" s="2424" t="str">
        <f>Master!CL4</f>
        <v>PDB</v>
      </c>
      <c r="F105" s="2462" t="str">
        <f>Master!CL6</f>
        <v>1*142</v>
      </c>
      <c r="G105" s="2418">
        <f>Master!CL8</f>
        <v>142</v>
      </c>
      <c r="H105" s="2422">
        <f>YesterdayGen!CL34</f>
        <v>112</v>
      </c>
      <c r="I105" s="2427">
        <f>YesterdayGen!CL31</f>
        <v>2371380</v>
      </c>
      <c r="J105" s="2628" t="str">
        <f>IF(EvReport!L105 = 0, " ",EvReport!L105)</f>
        <v xml:space="preserve"> </v>
      </c>
      <c r="K105" s="420"/>
    </row>
    <row r="106" spans="2:11" ht="16.5" customHeight="1">
      <c r="B106" s="2411">
        <v>84</v>
      </c>
      <c r="C106" s="2458" t="str">
        <f>Master!CM3</f>
        <v>Sylhet GT 20 MW</v>
      </c>
      <c r="D106" s="2420"/>
      <c r="E106" s="2424" t="str">
        <f>Master!CM4</f>
        <v>PDB</v>
      </c>
      <c r="F106" s="2470" t="str">
        <f>Master!CM6</f>
        <v>1*20</v>
      </c>
      <c r="G106" s="2418">
        <f>Master!CM8</f>
        <v>20</v>
      </c>
      <c r="H106" s="2422">
        <f>YesterdayGen!CM34</f>
        <v>19</v>
      </c>
      <c r="I106" s="2431">
        <f>YesterdayGen!CM31</f>
        <v>429000</v>
      </c>
      <c r="J106" s="2628" t="str">
        <f>IF(EvReport!L106 = 0, " ",EvReport!L106)</f>
        <v xml:space="preserve"> </v>
      </c>
      <c r="K106" s="420"/>
    </row>
    <row r="107" spans="2:11" ht="16.5" customHeight="1">
      <c r="B107" s="2411">
        <v>85</v>
      </c>
      <c r="C107" s="2458" t="str">
        <f>Master!CN3</f>
        <v>Sylhet (EPL) 50MW</v>
      </c>
      <c r="D107" s="2420"/>
      <c r="E107" s="2424" t="str">
        <f>Master!CN4</f>
        <v xml:space="preserve">RPP </v>
      </c>
      <c r="F107" s="2470" t="str">
        <f>Master!CN6</f>
        <v>27*2</v>
      </c>
      <c r="G107" s="2418">
        <f>Master!CN8</f>
        <v>50</v>
      </c>
      <c r="H107" s="2422">
        <f>YesterdayGen!CN34</f>
        <v>45</v>
      </c>
      <c r="I107" s="2427">
        <f>YesterdayGen!CN31</f>
        <v>1056160</v>
      </c>
      <c r="J107" s="2628" t="str">
        <f>IF(EvReport!L107 = 0, " ",EvReport!L107)</f>
        <v>Engine problem</v>
      </c>
      <c r="K107" s="420"/>
    </row>
    <row r="108" spans="2:11" ht="16.5" customHeight="1">
      <c r="B108" s="2411">
        <v>86</v>
      </c>
      <c r="C108" s="2458" t="str">
        <f>Master!CQ3</f>
        <v>Shahjahanulla 25 MW</v>
      </c>
      <c r="D108" s="2420"/>
      <c r="E108" s="2448" t="str">
        <f>Master!CQ4</f>
        <v>SIPP, REB</v>
      </c>
      <c r="F108" s="2462" t="str">
        <f>Master!CQ6</f>
        <v>3*9.34</v>
      </c>
      <c r="G108" s="2444">
        <f>Master!CQ8</f>
        <v>25</v>
      </c>
      <c r="H108" s="2449">
        <f>YesterdayGen!CQ34</f>
        <v>0</v>
      </c>
      <c r="I108" s="2445">
        <f>YesterdayGen!CQ31</f>
        <v>313968</v>
      </c>
      <c r="J108" s="2628" t="str">
        <f>IF(EvReport!L108 = 0, " ",EvReport!L108)</f>
        <v>Engine problem</v>
      </c>
      <c r="K108" s="420"/>
    </row>
    <row r="109" spans="2:11" ht="16.5" customHeight="1">
      <c r="B109" s="2411">
        <v>87</v>
      </c>
      <c r="C109" s="2458" t="str">
        <f>Master!CP3</f>
        <v>Summit Bibiana- 2</v>
      </c>
      <c r="D109" s="2441"/>
      <c r="E109" s="2448" t="str">
        <f>Master!CP4</f>
        <v>IPP</v>
      </c>
      <c r="F109" s="2463" t="str">
        <f>Master!CP6</f>
        <v>1*222+1*119</v>
      </c>
      <c r="G109" s="2444">
        <f>Master!CP8</f>
        <v>341</v>
      </c>
      <c r="H109" s="2449">
        <f>YesterdayGen!CP34</f>
        <v>275</v>
      </c>
      <c r="I109" s="2445">
        <f>YesterdayGen!CP31</f>
        <v>7372750</v>
      </c>
      <c r="J109" s="2628" t="str">
        <f>IF(EvReport!L109 = 0, " ",EvReport!L109)</f>
        <v>FGMO</v>
      </c>
      <c r="K109" s="420"/>
    </row>
    <row r="110" spans="2:11" ht="16.5" customHeight="1" thickBot="1">
      <c r="B110" s="2411">
        <v>88</v>
      </c>
      <c r="C110" s="2479" t="str">
        <f>Master!CO3</f>
        <v>Sylhet (Desh) 10MW</v>
      </c>
      <c r="D110" s="2441"/>
      <c r="E110" s="2448" t="str">
        <f>Master!CO4</f>
        <v xml:space="preserve">RPP </v>
      </c>
      <c r="F110" s="2491" t="str">
        <f>Master!CO6</f>
        <v>6*1.95</v>
      </c>
      <c r="G110" s="2444">
        <f>Master!CO8</f>
        <v>10</v>
      </c>
      <c r="H110" s="2449">
        <f>YesterdayGen!CO34</f>
        <v>8</v>
      </c>
      <c r="I110" s="2445">
        <f>YesterdayGen!CO31</f>
        <v>192060</v>
      </c>
      <c r="J110" s="2629" t="str">
        <f>IF(EvReport!L110 = 0, " ",EvReport!L110)</f>
        <v>Engine problem</v>
      </c>
      <c r="K110" s="420"/>
    </row>
    <row r="111" spans="2:11" ht="16.5" customHeight="1" thickBot="1">
      <c r="B111" s="2450"/>
      <c r="C111" s="2451" t="s">
        <v>49</v>
      </c>
      <c r="D111" s="2451"/>
      <c r="E111" s="2452"/>
      <c r="F111" s="2481"/>
      <c r="G111" s="2453">
        <f>SUM(G95:G110)</f>
        <v>1549</v>
      </c>
      <c r="H111" s="2453">
        <f>SUM(H95:H110)</f>
        <v>1362</v>
      </c>
      <c r="I111" s="2453">
        <f t="shared" ref="I111" si="1">SUM(I95:I110)</f>
        <v>31093838</v>
      </c>
      <c r="J111" s="2454" t="s">
        <v>18</v>
      </c>
      <c r="K111" s="420"/>
    </row>
    <row r="112" spans="2:11" ht="16.5" customHeight="1">
      <c r="B112" s="2411">
        <v>89</v>
      </c>
      <c r="C112" s="2455" t="str">
        <f>Master!DB3</f>
        <v>Bheramara GT-1,2,3</v>
      </c>
      <c r="D112" s="2482"/>
      <c r="E112" s="2411" t="str">
        <f>Master!DB4</f>
        <v>PDB</v>
      </c>
      <c r="F112" s="2411" t="str">
        <f>Master!DB6</f>
        <v>3*20</v>
      </c>
      <c r="G112" s="2411">
        <f>Master!DB8</f>
        <v>46</v>
      </c>
      <c r="H112" s="2416">
        <f>YesterdayGen!DB34</f>
        <v>0</v>
      </c>
      <c r="I112" s="2483">
        <f>YesterdayGen!DB31</f>
        <v>0</v>
      </c>
      <c r="J112" s="2627" t="str">
        <f>IF(EvReport!L112 = 0, " ",EvReport!L112)</f>
        <v>Reserve</v>
      </c>
      <c r="K112" s="420"/>
    </row>
    <row r="113" spans="2:11" ht="16.5" customHeight="1">
      <c r="B113" s="2411"/>
      <c r="C113" s="2492" t="str">
        <f>Master!DA3</f>
        <v>Bheramara (HVDC )</v>
      </c>
      <c r="D113" s="2493"/>
      <c r="E113" s="2418" t="str">
        <f>Master!DA4</f>
        <v>Imported power</v>
      </c>
      <c r="F113" s="2418" t="str">
        <f>Master!DA6</f>
        <v>1*500</v>
      </c>
      <c r="G113" s="2418">
        <f>Master!DA8</f>
        <v>500</v>
      </c>
      <c r="H113" s="2416">
        <f>YesterdayGen!DA34</f>
        <v>478</v>
      </c>
      <c r="I113" s="2427">
        <f>YesterdayGen!DA31</f>
        <v>11360727</v>
      </c>
      <c r="J113" s="2628" t="str">
        <f>IF(EvReport!L113 = 0, " ",EvReport!L113)</f>
        <v xml:space="preserve"> </v>
      </c>
      <c r="K113" s="420"/>
    </row>
    <row r="114" spans="2:11" ht="16.5" customHeight="1">
      <c r="B114" s="2411">
        <v>90</v>
      </c>
      <c r="C114" s="2458" t="str">
        <f>Master!DD3</f>
        <v>Khulna    (KPCL-1 &amp; 3)</v>
      </c>
      <c r="D114" s="2493"/>
      <c r="E114" s="2494" t="str">
        <f>Master!DD4</f>
        <v>IPP</v>
      </c>
      <c r="F114" s="2495" t="str">
        <f>Master!DD6</f>
        <v>19*6.5</v>
      </c>
      <c r="G114" s="2418">
        <f>Master!DD8</f>
        <v>110</v>
      </c>
      <c r="H114" s="2422">
        <f>YesterdayGen!DD34</f>
        <v>95</v>
      </c>
      <c r="I114" s="2427">
        <f>YesterdayGen!DD31</f>
        <v>975360</v>
      </c>
      <c r="J114" s="2628" t="str">
        <f>IF(EvReport!L114 = 0, " ",EvReport!L114)</f>
        <v>Engine problem</v>
      </c>
      <c r="K114" s="420"/>
    </row>
    <row r="115" spans="2:11" ht="16.5" customHeight="1">
      <c r="B115" s="2411">
        <v>91</v>
      </c>
      <c r="C115" s="2458" t="str">
        <f>Master!DE3</f>
        <v>Khulna (KPCL-2)</v>
      </c>
      <c r="D115" s="2493"/>
      <c r="E115" s="2418" t="str">
        <f>Master!DE4</f>
        <v>QRPP</v>
      </c>
      <c r="F115" s="2418" t="str">
        <f>Master!DE6</f>
        <v>7*17</v>
      </c>
      <c r="G115" s="2418">
        <f>Master!DE8</f>
        <v>115</v>
      </c>
      <c r="H115" s="2422">
        <f>YesterdayGen!DE34</f>
        <v>115</v>
      </c>
      <c r="I115" s="2427">
        <f>YesterdayGen!DE31</f>
        <v>1712640</v>
      </c>
      <c r="J115" s="2628" t="str">
        <f>IF(EvReport!L115 = 0, " ",EvReport!L115)</f>
        <v xml:space="preserve"> </v>
      </c>
      <c r="K115" s="420"/>
    </row>
    <row r="116" spans="2:11" ht="16.5" customHeight="1">
      <c r="B116" s="2411">
        <v>92</v>
      </c>
      <c r="C116" s="2458" t="str">
        <f>Master!DI3</f>
        <v>Faridpur Peaking</v>
      </c>
      <c r="D116" s="2493"/>
      <c r="E116" s="2418" t="str">
        <f>Master!DI4</f>
        <v>PDB</v>
      </c>
      <c r="F116" s="2418" t="str">
        <f>Master!DI6</f>
        <v>8*6.89</v>
      </c>
      <c r="G116" s="2418">
        <f>Master!DI8</f>
        <v>54</v>
      </c>
      <c r="H116" s="2422">
        <f>YesterdayGen!DI34</f>
        <v>31</v>
      </c>
      <c r="I116" s="2427">
        <f>YesterdayGen!DI31</f>
        <v>297600</v>
      </c>
      <c r="J116" s="2628" t="str">
        <f>IF(EvReport!L116 = 0, " ",EvReport!L116)</f>
        <v xml:space="preserve"> </v>
      </c>
      <c r="K116" s="420"/>
    </row>
    <row r="117" spans="2:11" ht="16.5" customHeight="1">
      <c r="B117" s="2411">
        <v>93</v>
      </c>
      <c r="C117" s="2458" t="str">
        <f>Master!DF3</f>
        <v>Khulna CCPP 225MW</v>
      </c>
      <c r="D117" s="2493"/>
      <c r="E117" s="2418" t="str">
        <f>Master!DF4</f>
        <v>NWPGCL</v>
      </c>
      <c r="F117" s="2418" t="str">
        <f>Master!DF6</f>
        <v>1*150+1*75</v>
      </c>
      <c r="G117" s="2430">
        <f>Master!DF8</f>
        <v>230</v>
      </c>
      <c r="H117" s="2422">
        <f>YesterdayGen!DF34</f>
        <v>170</v>
      </c>
      <c r="I117" s="2427">
        <f>YesterdayGen!DF31</f>
        <v>3159360</v>
      </c>
      <c r="J117" s="2628" t="str">
        <f>IF(EvReport!L117 = 0, " ",EvReport!L117)</f>
        <v>Low demand</v>
      </c>
      <c r="K117" s="420"/>
    </row>
    <row r="118" spans="2:11" ht="16.5" customHeight="1">
      <c r="B118" s="2411">
        <v>94</v>
      </c>
      <c r="C118" s="2458" t="str">
        <f>Master!DJ3</f>
        <v>Gopalganj Peaking</v>
      </c>
      <c r="D118" s="2493"/>
      <c r="E118" s="2418" t="str">
        <f>Master!DJ4</f>
        <v>PDB</v>
      </c>
      <c r="F118" s="2418" t="str">
        <f>Master!DJ6</f>
        <v>16*6.98</v>
      </c>
      <c r="G118" s="2496">
        <f>Master!DJ8</f>
        <v>109</v>
      </c>
      <c r="H118" s="2422">
        <f>YesterdayGen!DJ34</f>
        <v>63</v>
      </c>
      <c r="I118" s="2427">
        <f>YesterdayGen!DJ31</f>
        <v>536064</v>
      </c>
      <c r="J118" s="2628" t="str">
        <f>IF(EvReport!L118 = 0, " ",EvReport!L118)</f>
        <v xml:space="preserve"> </v>
      </c>
      <c r="K118" s="420"/>
    </row>
    <row r="119" spans="2:11" ht="16.5" customHeight="1">
      <c r="B119" s="2411">
        <v>95</v>
      </c>
      <c r="C119" s="2497" t="str">
        <f>Master!DC3</f>
        <v>Bheramara 360 MW</v>
      </c>
      <c r="D119" s="2493"/>
      <c r="E119" s="2418" t="str">
        <f>Master!DC4</f>
        <v>NWPGCL</v>
      </c>
      <c r="F119" s="2418" t="str">
        <f>Master!DC6</f>
        <v>1*278+1*132</v>
      </c>
      <c r="G119" s="2430">
        <f>Master!DC8</f>
        <v>410</v>
      </c>
      <c r="H119" s="2422">
        <f>YesterdayGen!DC34</f>
        <v>417</v>
      </c>
      <c r="I119" s="2427">
        <f>YesterdayGen!DC31</f>
        <v>9628416</v>
      </c>
      <c r="J119" s="2628" t="str">
        <f>IF(EvReport!L119 = 0, " ",EvReport!L119)</f>
        <v xml:space="preserve"> </v>
      </c>
      <c r="K119" s="420"/>
    </row>
    <row r="120" spans="2:11" ht="16.5" customHeight="1">
      <c r="B120" s="2411">
        <v>96</v>
      </c>
      <c r="C120" s="2458" t="str">
        <f>Master!DK3</f>
        <v>Noapara (KZA) 40MW</v>
      </c>
      <c r="D120" s="2493"/>
      <c r="E120" s="2418" t="str">
        <f>Master!DK4</f>
        <v>QRPP</v>
      </c>
      <c r="F120" s="2418" t="str">
        <f>Master!DK6</f>
        <v>5*8.5</v>
      </c>
      <c r="G120" s="2430">
        <f>Master!DK8</f>
        <v>40</v>
      </c>
      <c r="H120" s="2422">
        <f>YesterdayGen!DK34</f>
        <v>40</v>
      </c>
      <c r="I120" s="2427">
        <f>YesterdayGen!DK31</f>
        <v>702000</v>
      </c>
      <c r="J120" s="2628" t="str">
        <f>IF(EvReport!L120 = 0, " ",EvReport!L120)</f>
        <v xml:space="preserve"> </v>
      </c>
      <c r="K120" s="420"/>
    </row>
    <row r="121" spans="2:11" ht="16.5" customHeight="1" thickBot="1">
      <c r="B121" s="2411">
        <v>97</v>
      </c>
      <c r="C121" s="2479" t="str">
        <f>Master!DH3</f>
        <v>Khulna (Aggreko) 55MW</v>
      </c>
      <c r="D121" s="2484"/>
      <c r="E121" s="2498" t="str">
        <f>Master!DH4</f>
        <v>QRPP</v>
      </c>
      <c r="F121" s="2498" t="str">
        <f>Master!DH6</f>
        <v>71*0.85</v>
      </c>
      <c r="G121" s="2499">
        <f>Master!DH8</f>
        <v>55</v>
      </c>
      <c r="H121" s="2449">
        <f>YesterdayGen!DH34</f>
        <v>14</v>
      </c>
      <c r="I121" s="2445">
        <f>YesterdayGen!DH31</f>
        <v>108460</v>
      </c>
      <c r="J121" s="2629" t="str">
        <f>IF(EvReport!L121 = 0, " ",EvReport!L121)</f>
        <v>Low demand</v>
      </c>
      <c r="K121" s="420"/>
    </row>
    <row r="122" spans="2:11" ht="16.5" customHeight="1" thickBot="1">
      <c r="B122" s="2411">
        <v>98</v>
      </c>
      <c r="C122" s="2624" t="str">
        <f>Master!EM3</f>
        <v>Bangla Trak Noapara</v>
      </c>
      <c r="D122" s="2625"/>
      <c r="E122" s="2623" t="str">
        <f>Master!EM4</f>
        <v>IPP</v>
      </c>
      <c r="F122" s="2623" t="str">
        <f>Master!EM6</f>
        <v>70*1.4</v>
      </c>
      <c r="G122" s="2718">
        <f>Master!EM8</f>
        <v>100</v>
      </c>
      <c r="H122" s="2626">
        <f>YesterdayGen!EM34</f>
        <v>99</v>
      </c>
      <c r="I122" s="2632">
        <f>YesterdayGen!EM31</f>
        <v>493440</v>
      </c>
      <c r="J122" s="2629" t="str">
        <f>IF(EvReport!L122= 0, " ",EvReport!L122)</f>
        <v xml:space="preserve"> </v>
      </c>
      <c r="K122" s="420"/>
    </row>
    <row r="123" spans="2:11" ht="16.5" customHeight="1" thickBot="1">
      <c r="B123" s="2450"/>
      <c r="C123" s="2451" t="s">
        <v>50</v>
      </c>
      <c r="D123" s="2451"/>
      <c r="E123" s="2452"/>
      <c r="F123" s="2452"/>
      <c r="G123" s="2453">
        <f>SUM(G112:G122)</f>
        <v>1769</v>
      </c>
      <c r="H123" s="2453">
        <f>SUM(H112:H122)</f>
        <v>1522</v>
      </c>
      <c r="I123" s="2453">
        <f>SUM(I112:I122)</f>
        <v>28974067</v>
      </c>
      <c r="J123" s="2454" t="s">
        <v>18</v>
      </c>
      <c r="K123" s="420"/>
    </row>
    <row r="124" spans="2:11" ht="16.5" customHeight="1">
      <c r="B124" s="2411">
        <v>99</v>
      </c>
      <c r="C124" s="2455" t="str">
        <f>Master!DN3</f>
        <v>Summit Barisal 110 MW</v>
      </c>
      <c r="D124" s="2500"/>
      <c r="E124" s="2456" t="str">
        <f>Master!DN4</f>
        <v>IPP</v>
      </c>
      <c r="F124" s="2457" t="str">
        <f>Master!DN6</f>
        <v>7*17.076</v>
      </c>
      <c r="G124" s="2411">
        <f>Master!DN8</f>
        <v>110</v>
      </c>
      <c r="H124" s="2501">
        <f>YesterdayGen!DN34</f>
        <v>96</v>
      </c>
      <c r="I124" s="2630">
        <f>YesterdayGen!DN31</f>
        <v>1752000</v>
      </c>
      <c r="J124" s="2627" t="str">
        <f>IF(EvReport!L124 = 0, " ",EvReport!L124)</f>
        <v>Line over load.</v>
      </c>
      <c r="K124" s="420"/>
    </row>
    <row r="125" spans="2:11" ht="16.5" customHeight="1">
      <c r="B125" s="2411">
        <v>100</v>
      </c>
      <c r="C125" s="2458" t="str">
        <f>Master!DO3</f>
        <v>Barisal GT: Unit-1, 2</v>
      </c>
      <c r="D125" s="2413"/>
      <c r="E125" s="2456" t="str">
        <f>Master!DO4</f>
        <v>PDB</v>
      </c>
      <c r="F125" s="2457" t="str">
        <f>Master!DO6</f>
        <v>2*20</v>
      </c>
      <c r="G125" s="2411">
        <f>Master!DO8</f>
        <v>30</v>
      </c>
      <c r="H125" s="2502">
        <f>YesterdayGen!DO34</f>
        <v>0</v>
      </c>
      <c r="I125" s="2631">
        <f>YesterdayGen!DO31</f>
        <v>0</v>
      </c>
      <c r="J125" s="2628" t="str">
        <f>IF(EvReport!L125 = 0, " ",EvReport!L125)</f>
        <v>Reserve</v>
      </c>
      <c r="K125" s="420"/>
    </row>
    <row r="126" spans="2:11" ht="16.5" customHeight="1">
      <c r="B126" s="2411">
        <v>101</v>
      </c>
      <c r="C126" s="2458" t="str">
        <f>Master!DM3</f>
        <v>Bhola (Venture) 33MW</v>
      </c>
      <c r="D126" s="2441"/>
      <c r="E126" s="2448" t="str">
        <f>Master!DM4</f>
        <v>RPP</v>
      </c>
      <c r="F126" s="2491" t="str">
        <f>Master!DM6</f>
        <v>1*34.50</v>
      </c>
      <c r="G126" s="2444">
        <f>Master!DM8</f>
        <v>33</v>
      </c>
      <c r="H126" s="2503">
        <f>YesterdayGen!DM34</f>
        <v>31</v>
      </c>
      <c r="I126" s="2631">
        <f>YesterdayGen!DM31</f>
        <v>465091</v>
      </c>
      <c r="J126" s="2628" t="str">
        <f>IF(EvReport!L126 = 0, " ",EvReport!L126)</f>
        <v xml:space="preserve"> </v>
      </c>
      <c r="K126" s="420"/>
    </row>
    <row r="127" spans="2:11" ht="16.5" customHeight="1">
      <c r="B127" s="2411">
        <v>102</v>
      </c>
      <c r="C127" s="2479" t="str">
        <f>Master!DL3</f>
        <v>Bhola CCPP 194MW</v>
      </c>
      <c r="D127" s="2441"/>
      <c r="E127" s="2448" t="str">
        <f>Master!DL4</f>
        <v>PDB</v>
      </c>
      <c r="F127" s="2491" t="str">
        <f>Master!DL6</f>
        <v>2*63+1*68</v>
      </c>
      <c r="G127" s="2444">
        <f>Master!DL8</f>
        <v>194</v>
      </c>
      <c r="H127" s="2503">
        <f>YesterdayGen!DL34</f>
        <v>155</v>
      </c>
      <c r="I127" s="2631">
        <f>YesterdayGen!DL31</f>
        <v>4317038</v>
      </c>
      <c r="J127" s="2628" t="str">
        <f>IF(EvReport!L127 = 0, " ",EvReport!L127)</f>
        <v>FGMO</v>
      </c>
      <c r="K127" s="420"/>
    </row>
    <row r="128" spans="2:11" ht="16.5" customHeight="1" thickBot="1">
      <c r="B128" s="2411">
        <v>103</v>
      </c>
      <c r="C128" s="2624" t="str">
        <f>Master!EL3</f>
        <v>Bhola Aggreko 95MW</v>
      </c>
      <c r="D128" s="2625"/>
      <c r="E128" s="2623" t="str">
        <f>Master!EL4</f>
        <v>QRPP</v>
      </c>
      <c r="F128" s="2623" t="str">
        <f>Master!EL6</f>
        <v>96*1.10</v>
      </c>
      <c r="G128" s="2623">
        <f>Master!EL8</f>
        <v>95</v>
      </c>
      <c r="H128" s="2626">
        <f>YesterdayGen!EL34</f>
        <v>95</v>
      </c>
      <c r="I128" s="2632">
        <f>YesterdayGen!EL31</f>
        <v>2236764</v>
      </c>
      <c r="J128" s="2629" t="str">
        <f>IF(EvReport!L128= 0, " ",EvReport!L128)</f>
        <v xml:space="preserve"> </v>
      </c>
      <c r="K128" s="420"/>
    </row>
    <row r="129" spans="2:11" ht="16.5" customHeight="1" thickBot="1">
      <c r="B129" s="2450"/>
      <c r="C129" s="2451" t="s">
        <v>51</v>
      </c>
      <c r="D129" s="2451"/>
      <c r="E129" s="2452"/>
      <c r="F129" s="2452"/>
      <c r="G129" s="2453">
        <f>SUM(G124:G128)</f>
        <v>462</v>
      </c>
      <c r="H129" s="2453">
        <f>SUM(H124:H128)</f>
        <v>377</v>
      </c>
      <c r="I129" s="2453">
        <f>SUM(I124:I128)</f>
        <v>8770893</v>
      </c>
      <c r="J129" s="2454" t="s">
        <v>18</v>
      </c>
      <c r="K129" s="420"/>
    </row>
    <row r="130" spans="2:11" ht="16.5" customHeight="1">
      <c r="B130" s="2411">
        <v>104</v>
      </c>
      <c r="C130" s="2455" t="str">
        <f>Master!DQ3</f>
        <v>Baghabari GT 71MW</v>
      </c>
      <c r="D130" s="2413"/>
      <c r="E130" s="2456" t="str">
        <f>Master!DQ4</f>
        <v>PDB</v>
      </c>
      <c r="F130" s="2457" t="str">
        <f>Master!DQ6</f>
        <v>1*71</v>
      </c>
      <c r="G130" s="2411">
        <f>Master!DQ8</f>
        <v>71</v>
      </c>
      <c r="H130" s="2502">
        <f>YesterdayGen!DQ34</f>
        <v>0</v>
      </c>
      <c r="I130" s="2483">
        <f>YesterdayGen!DQ31</f>
        <v>0</v>
      </c>
      <c r="J130" s="2627" t="str">
        <f>IF(EvReport!L130 = 0, " ",EvReport!L130)</f>
        <v>Gas shortage</v>
      </c>
      <c r="K130" s="420"/>
    </row>
    <row r="131" spans="2:11" ht="16.5" customHeight="1">
      <c r="B131" s="2411"/>
      <c r="C131" s="2458" t="str">
        <f>Master!DP3</f>
        <v>Baghabari GT 100MW</v>
      </c>
      <c r="D131" s="2420"/>
      <c r="E131" s="2424" t="str">
        <f>Master!DP4</f>
        <v>PDB</v>
      </c>
      <c r="F131" s="2470" t="str">
        <f>Master!DP6</f>
        <v>1*100</v>
      </c>
      <c r="G131" s="2418">
        <f>Master!DP8</f>
        <v>100</v>
      </c>
      <c r="H131" s="2504">
        <f>YesterdayGen!DP34</f>
        <v>0</v>
      </c>
      <c r="I131" s="2427">
        <f>YesterdayGen!DP31</f>
        <v>0</v>
      </c>
      <c r="J131" s="2628" t="str">
        <f>IF(EvReport!L131 = 0, " ",EvReport!L131)</f>
        <v>Under maint.</v>
      </c>
      <c r="K131" s="420"/>
    </row>
    <row r="132" spans="2:11" ht="15.75" customHeight="1">
      <c r="B132" s="2411">
        <v>105</v>
      </c>
      <c r="C132" s="2458" t="str">
        <f>Master!DR3</f>
        <v>Baghabari Peaking 50MW</v>
      </c>
      <c r="D132" s="2420"/>
      <c r="E132" s="2424" t="str">
        <f>Master!DR4</f>
        <v>PDB</v>
      </c>
      <c r="F132" s="2470" t="str">
        <f>Master!DR6</f>
        <v>6*8.9</v>
      </c>
      <c r="G132" s="2418">
        <f>Master!DR8</f>
        <v>52</v>
      </c>
      <c r="H132" s="2504">
        <f>YesterdayGen!DR34</f>
        <v>43</v>
      </c>
      <c r="I132" s="2427">
        <f>YesterdayGen!DR31</f>
        <v>398696</v>
      </c>
      <c r="J132" s="2628" t="str">
        <f>IF(EvReport!L132 = 0, " ",EvReport!L132)</f>
        <v xml:space="preserve"> </v>
      </c>
      <c r="K132" s="420"/>
    </row>
    <row r="133" spans="2:11" ht="15.75" customHeight="1">
      <c r="B133" s="2411">
        <v>106</v>
      </c>
      <c r="C133" s="2458" t="str">
        <f>Master!DS3</f>
        <v>Bera Peaking</v>
      </c>
      <c r="D133" s="2441"/>
      <c r="E133" s="2448" t="str">
        <f>Master!DS4</f>
        <v>PDB</v>
      </c>
      <c r="F133" s="2491" t="str">
        <f>Master!DS6</f>
        <v>9*8.29</v>
      </c>
      <c r="G133" s="2444">
        <f>Master!DS8</f>
        <v>71</v>
      </c>
      <c r="H133" s="2504">
        <f>YesterdayGen!DS34</f>
        <v>31</v>
      </c>
      <c r="I133" s="2445">
        <f>YesterdayGen!DS31</f>
        <v>327270</v>
      </c>
      <c r="J133" s="2628" t="str">
        <f>IF(EvReport!L133 = 0, " ",EvReport!L133)</f>
        <v xml:space="preserve"> </v>
      </c>
      <c r="K133" s="420"/>
    </row>
    <row r="134" spans="2:11" ht="16.5" customHeight="1">
      <c r="B134" s="2411">
        <v>107</v>
      </c>
      <c r="C134" s="2458" t="str">
        <f>Master!DU3</f>
        <v>Amnura 50MW</v>
      </c>
      <c r="D134" s="2441"/>
      <c r="E134" s="2448" t="str">
        <f>Master!DU4</f>
        <v>QRPP</v>
      </c>
      <c r="F134" s="2491" t="str">
        <f>Master!DU6</f>
        <v>7*7.79</v>
      </c>
      <c r="G134" s="2505">
        <f>Master!DU8</f>
        <v>50</v>
      </c>
      <c r="H134" s="2504">
        <f>YesterdayGen!DU34</f>
        <v>40</v>
      </c>
      <c r="I134" s="2445">
        <f>YesterdayGen!DU31</f>
        <v>986810</v>
      </c>
      <c r="J134" s="2628" t="str">
        <f>IF(EvReport!L134 = 0, " ",EvReport!L134)</f>
        <v>Engine problem</v>
      </c>
      <c r="K134" s="420"/>
    </row>
    <row r="135" spans="2:11" ht="16.5" customHeight="1">
      <c r="B135" s="2411">
        <v>108</v>
      </c>
      <c r="C135" s="2458" t="str">
        <f>Master!DV3</f>
        <v>Katakhali (Northern)</v>
      </c>
      <c r="D135" s="2441"/>
      <c r="E135" s="2448" t="str">
        <f>Master!DV4</f>
        <v>QRPP</v>
      </c>
      <c r="F135" s="2491" t="str">
        <f>Master!DV6</f>
        <v>6*8.9</v>
      </c>
      <c r="G135" s="2505">
        <f>Master!DV8</f>
        <v>50</v>
      </c>
      <c r="H135" s="2504">
        <f>YesterdayGen!DV34</f>
        <v>43</v>
      </c>
      <c r="I135" s="2445">
        <f>YesterdayGen!DV31</f>
        <v>982768</v>
      </c>
      <c r="J135" s="2628" t="str">
        <f>IF(EvReport!L135 = 0, " ",EvReport!L135)</f>
        <v>Engine problem</v>
      </c>
      <c r="K135" s="420"/>
    </row>
    <row r="136" spans="2:11" ht="16.5" customHeight="1">
      <c r="B136" s="2411">
        <v>109</v>
      </c>
      <c r="C136" s="2458" t="str">
        <f>Master!DW3</f>
        <v>Katakhali Peaking</v>
      </c>
      <c r="D136" s="2441"/>
      <c r="E136" s="2448" t="str">
        <f>Master!DW4</f>
        <v>PDB</v>
      </c>
      <c r="F136" s="2491" t="str">
        <f>Master!DW6</f>
        <v>6*8.7</v>
      </c>
      <c r="G136" s="2505">
        <f>Master!DW8</f>
        <v>50</v>
      </c>
      <c r="H136" s="2504">
        <f>YesterdayGen!DW34</f>
        <v>38</v>
      </c>
      <c r="I136" s="2445">
        <f>YesterdayGen!DW31</f>
        <v>319760</v>
      </c>
      <c r="J136" s="2628" t="str">
        <f>IF(EvReport!L136 = 0, " ",EvReport!L136)</f>
        <v xml:space="preserve"> </v>
      </c>
      <c r="K136" s="420"/>
    </row>
    <row r="137" spans="2:11" ht="16.5" customHeight="1">
      <c r="B137" s="2411">
        <v>110</v>
      </c>
      <c r="C137" s="2458" t="s">
        <v>1145</v>
      </c>
      <c r="D137" s="2441"/>
      <c r="E137" s="2448" t="str">
        <f>Master!EH4</f>
        <v>NWPGCL</v>
      </c>
      <c r="F137" s="2491" t="str">
        <f>Master!EH6</f>
        <v>1*150+1*75</v>
      </c>
      <c r="G137" s="2505">
        <f>Master!EH8</f>
        <v>210</v>
      </c>
      <c r="H137" s="2504">
        <f>YesterdayGen!EH43+YesterdayGen!EI34</f>
        <v>0</v>
      </c>
      <c r="I137" s="2445">
        <f>YesterdayGen!EH40</f>
        <v>0</v>
      </c>
      <c r="J137" s="2628" t="str">
        <f>IF(EvReport!L137 = 0, " ",EvReport!L137)</f>
        <v xml:space="preserve"> </v>
      </c>
      <c r="K137" s="420"/>
    </row>
    <row r="138" spans="2:11" ht="16.5" customHeight="1">
      <c r="B138" s="2411">
        <v>111</v>
      </c>
      <c r="C138" s="2458" t="s">
        <v>1146</v>
      </c>
      <c r="D138" s="2441"/>
      <c r="E138" s="2448" t="str">
        <f>Master!EJ4</f>
        <v>NWPGCL</v>
      </c>
      <c r="F138" s="2491" t="str">
        <f>Master!EJ6</f>
        <v>1*150+1*75</v>
      </c>
      <c r="G138" s="2505">
        <f>Master!EJ8</f>
        <v>220</v>
      </c>
      <c r="H138" s="2504">
        <f>YesterdayGen!EJ43+YesterdayGen!EK34</f>
        <v>220</v>
      </c>
      <c r="I138" s="2445">
        <f>YesterdayGen!EJ40</f>
        <v>0</v>
      </c>
      <c r="J138" s="2628" t="str">
        <f>IF(EvReport!L138 = 0, " ",EvReport!L138)</f>
        <v xml:space="preserve"> </v>
      </c>
      <c r="K138" s="420"/>
    </row>
    <row r="139" spans="2:11" ht="16.5" customHeight="1">
      <c r="B139" s="2411"/>
      <c r="C139" s="2458" t="s">
        <v>1187</v>
      </c>
      <c r="D139" s="2441"/>
      <c r="E139" s="2448" t="str">
        <f>Master!EN4</f>
        <v>NWPGCL</v>
      </c>
      <c r="F139" s="2491" t="str">
        <f>Master!EN6</f>
        <v>1*150+1*75</v>
      </c>
      <c r="G139" s="2505">
        <f>Master!EN8</f>
        <v>0</v>
      </c>
      <c r="H139" s="2504">
        <f>YesterdayGen!EN34</f>
        <v>155</v>
      </c>
      <c r="I139" s="2445">
        <f>YesterdayGen!EN31</f>
        <v>3646545</v>
      </c>
      <c r="J139" s="2628" t="str">
        <f>IF(EvReport!L139= 0, " ",EvReport!L139)</f>
        <v>On test</v>
      </c>
      <c r="K139" s="420"/>
    </row>
    <row r="140" spans="2:11" ht="16.5" customHeight="1">
      <c r="B140" s="2411">
        <v>112</v>
      </c>
      <c r="C140" s="2458" t="str">
        <f>Master!DY3</f>
        <v>Santahar Peaking</v>
      </c>
      <c r="D140" s="2441"/>
      <c r="E140" s="2448" t="str">
        <f>Master!DY4</f>
        <v>PDB</v>
      </c>
      <c r="F140" s="2491" t="str">
        <f>Master!DY6</f>
        <v>6*8.7</v>
      </c>
      <c r="G140" s="2505">
        <f>Master!DY8</f>
        <v>50</v>
      </c>
      <c r="H140" s="2504">
        <f>YesterdayGen!DY34</f>
        <v>41</v>
      </c>
      <c r="I140" s="2445">
        <f>YesterdayGen!DY31</f>
        <v>932420</v>
      </c>
      <c r="J140" s="2628" t="str">
        <f>IF(EvReport!L140 = 0, " ",EvReport!L140)</f>
        <v xml:space="preserve"> </v>
      </c>
      <c r="K140" s="420"/>
    </row>
    <row r="141" spans="2:11" ht="16.5" customHeight="1">
      <c r="B141" s="2411">
        <v>113</v>
      </c>
      <c r="C141" s="2506" t="str">
        <f>Master!DZ3</f>
        <v>Bogra (GBB)</v>
      </c>
      <c r="D141" s="2441"/>
      <c r="E141" s="2448" t="str">
        <f>Master!DZ4</f>
        <v xml:space="preserve">RPP </v>
      </c>
      <c r="F141" s="2491" t="str">
        <f>Master!DZ6</f>
        <v>6*4</v>
      </c>
      <c r="G141" s="2505">
        <f>Master!DZ8</f>
        <v>22</v>
      </c>
      <c r="H141" s="2504">
        <f>YesterdayGen!DZ34</f>
        <v>18</v>
      </c>
      <c r="I141" s="2445">
        <f>YesterdayGen!DZ31</f>
        <v>425280</v>
      </c>
      <c r="J141" s="2628" t="str">
        <f>IF(EvReport!L141 = 0, " ",EvReport!L141)</f>
        <v>Engine problem</v>
      </c>
      <c r="K141" s="500"/>
    </row>
    <row r="142" spans="2:11" ht="16.5" customHeight="1">
      <c r="B142" s="2411">
        <v>114</v>
      </c>
      <c r="C142" s="2506" t="str">
        <f>Master!EA3</f>
        <v>Bogra (EPL)</v>
      </c>
      <c r="D142" s="2441"/>
      <c r="E142" s="2448" t="str">
        <f>Master!EA4</f>
        <v xml:space="preserve">RPP </v>
      </c>
      <c r="F142" s="2491" t="str">
        <f>Master!EA6</f>
        <v>5*3.3+5*2</v>
      </c>
      <c r="G142" s="2444">
        <f>Master!EA8</f>
        <v>10</v>
      </c>
      <c r="H142" s="2503">
        <f>YesterdayGen!EA34</f>
        <v>10</v>
      </c>
      <c r="I142" s="2445">
        <f>YesterdayGen!EA31</f>
        <v>206748</v>
      </c>
      <c r="J142" s="2628" t="str">
        <f>IF(EvReport!L142 = 0, " ",EvReport!L142)</f>
        <v xml:space="preserve"> </v>
      </c>
      <c r="K142" s="500"/>
    </row>
    <row r="143" spans="2:11" ht="16.5" customHeight="1">
      <c r="B143" s="2411">
        <v>115</v>
      </c>
      <c r="C143" s="2458" t="str">
        <f>Master!EB3</f>
        <v>Ullapara (Summit)</v>
      </c>
      <c r="D143" s="2441"/>
      <c r="E143" s="2448" t="str">
        <f>Master!EB4</f>
        <v>SIPP, REB</v>
      </c>
      <c r="F143" s="2491" t="str">
        <f>Master!EB6</f>
        <v>4*2.90</v>
      </c>
      <c r="G143" s="2444">
        <f>Master!EB8</f>
        <v>11</v>
      </c>
      <c r="H143" s="2503">
        <f>YesterdayGen!EB34</f>
        <v>11</v>
      </c>
      <c r="I143" s="2445">
        <f>YesterdayGen!EB31</f>
        <v>394778</v>
      </c>
      <c r="J143" s="2628" t="str">
        <f>IF(EvReport!L143 = 0, " ",EvReport!L143)</f>
        <v xml:space="preserve"> </v>
      </c>
      <c r="K143" s="500"/>
    </row>
    <row r="144" spans="2:11" ht="16.5" customHeight="1">
      <c r="B144" s="2411">
        <v>116</v>
      </c>
      <c r="C144" s="2458" t="str">
        <f>Master!DX3</f>
        <v>Rajlanka 52 MW</v>
      </c>
      <c r="D144" s="2441"/>
      <c r="E144" s="2443" t="str">
        <f>Master!DX4</f>
        <v>IPP</v>
      </c>
      <c r="F144" s="2463" t="str">
        <f>Master!DX6</f>
        <v>6*8.92</v>
      </c>
      <c r="G144" s="2444">
        <f>Master!DX8</f>
        <v>52</v>
      </c>
      <c r="H144" s="2503">
        <f>YesterdayGen!DX34</f>
        <v>51</v>
      </c>
      <c r="I144" s="2445">
        <f>YesterdayGen!DX31</f>
        <v>859680</v>
      </c>
      <c r="J144" s="2628" t="str">
        <f>IF(EvReport!L144 = 0, " ",EvReport!L144)</f>
        <v xml:space="preserve"> </v>
      </c>
      <c r="K144" s="500"/>
    </row>
    <row r="145" spans="1:11" ht="16.5" customHeight="1" thickBot="1">
      <c r="B145" s="2411">
        <v>117</v>
      </c>
      <c r="C145" s="2479" t="str">
        <f>Master!DT3</f>
        <v>Chapainawabganj-100 MW</v>
      </c>
      <c r="D145" s="2441"/>
      <c r="E145" s="2443" t="str">
        <f>Master!DT4</f>
        <v>PDB</v>
      </c>
      <c r="F145" s="2463" t="str">
        <f>Master!DT6</f>
        <v>12*8.924</v>
      </c>
      <c r="G145" s="2444">
        <f>Master!DT8</f>
        <v>104</v>
      </c>
      <c r="H145" s="2503">
        <f>YesterdayGen!DT34</f>
        <v>100</v>
      </c>
      <c r="I145" s="2445">
        <f>YesterdayGen!DT31</f>
        <v>1349326</v>
      </c>
      <c r="J145" s="2629" t="str">
        <f>IF(EvReport!L145 = 0, " ",EvReport!L145)</f>
        <v xml:space="preserve"> </v>
      </c>
      <c r="K145" s="500"/>
    </row>
    <row r="146" spans="1:11" ht="16.5" customHeight="1" thickBot="1">
      <c r="B146" s="2450"/>
      <c r="C146" s="2451" t="s">
        <v>52</v>
      </c>
      <c r="D146" s="2451"/>
      <c r="E146" s="2452"/>
      <c r="F146" s="2452"/>
      <c r="G146" s="2453">
        <f>SUM(G130:G145)</f>
        <v>1123</v>
      </c>
      <c r="H146" s="2453">
        <f>SUM(H130:H145)</f>
        <v>801</v>
      </c>
      <c r="I146" s="2453">
        <f>SUM(I130:I145)</f>
        <v>10830081</v>
      </c>
      <c r="J146" s="2454" t="s">
        <v>18</v>
      </c>
      <c r="K146" s="500"/>
    </row>
    <row r="147" spans="1:11" ht="16.5" customHeight="1">
      <c r="B147" s="2411">
        <v>118</v>
      </c>
      <c r="C147" s="2507" t="str">
        <f>Master!EC3</f>
        <v xml:space="preserve">Barapukuria Unit-1 </v>
      </c>
      <c r="D147" s="2508"/>
      <c r="E147" s="2509" t="str">
        <f>Master!EC4</f>
        <v>PDB</v>
      </c>
      <c r="F147" s="2510" t="str">
        <f>Master!EC6</f>
        <v>1*125</v>
      </c>
      <c r="G147" s="2511">
        <f>Master!EC8</f>
        <v>85</v>
      </c>
      <c r="H147" s="2512">
        <f>YesterdayGen!EC34</f>
        <v>0</v>
      </c>
      <c r="I147" s="2513">
        <f>YesterdayGen!EC31</f>
        <v>0</v>
      </c>
      <c r="J147" s="2627" t="str">
        <f>IF(EvReport!L147 = 0, " ",EvReport!L147)</f>
        <v>Under overhauling</v>
      </c>
      <c r="K147" s="500"/>
    </row>
    <row r="148" spans="1:11" ht="16.5" customHeight="1">
      <c r="B148" s="2411"/>
      <c r="C148" s="2506" t="str">
        <f>Master!ED3</f>
        <v>Barapukuria Unit-2</v>
      </c>
      <c r="D148" s="2514"/>
      <c r="E148" s="2515" t="str">
        <f>Master!ED4</f>
        <v>PDB</v>
      </c>
      <c r="F148" s="2516" t="str">
        <f>Master!ED6</f>
        <v>1*125</v>
      </c>
      <c r="G148" s="2517">
        <f>Master!ED8</f>
        <v>85</v>
      </c>
      <c r="H148" s="2518">
        <f>YesterdayGen!ED34</f>
        <v>0</v>
      </c>
      <c r="I148" s="2519">
        <f>YesterdayGen!ED31</f>
        <v>0</v>
      </c>
      <c r="J148" s="2628" t="str">
        <f>IF(EvReport!L148 = 0, " ",EvReport!L148)</f>
        <v>Coal shortage</v>
      </c>
      <c r="K148" s="500"/>
    </row>
    <row r="149" spans="1:11" ht="16.5" customHeight="1">
      <c r="B149" s="2411">
        <v>119</v>
      </c>
      <c r="C149" s="2506" t="str">
        <f>Master!EE3</f>
        <v>Barapukuria Unit-3</v>
      </c>
      <c r="D149" s="2413"/>
      <c r="E149" s="2456" t="str">
        <f>Master!EE4</f>
        <v>PDB</v>
      </c>
      <c r="F149" s="2457" t="str">
        <f>Master!EE6</f>
        <v>1*275</v>
      </c>
      <c r="G149" s="2411">
        <f>Master!EE8</f>
        <v>274</v>
      </c>
      <c r="H149" s="2502">
        <f>YesterdayGen!EE34</f>
        <v>0</v>
      </c>
      <c r="I149" s="2483">
        <f>YesterdayGen!EE31</f>
        <v>0</v>
      </c>
      <c r="J149" s="2628" t="str">
        <f>IF(EvReport!L149 = 0, " ",EvReport!L149)</f>
        <v>Coal shortage</v>
      </c>
      <c r="K149" s="505"/>
    </row>
    <row r="150" spans="1:11" ht="16.5" customHeight="1">
      <c r="B150" s="2411">
        <v>120</v>
      </c>
      <c r="C150" s="2506" t="str">
        <f>Master!EF3</f>
        <v>Rangpur GT</v>
      </c>
      <c r="D150" s="2420"/>
      <c r="E150" s="2424" t="str">
        <f>Master!EF4</f>
        <v>PDB</v>
      </c>
      <c r="F150" s="2470" t="str">
        <f>Master!EF6</f>
        <v>1*20</v>
      </c>
      <c r="G150" s="2418">
        <f>Master!EF8</f>
        <v>20</v>
      </c>
      <c r="H150" s="2504">
        <f>YesterdayGen!EF34</f>
        <v>16</v>
      </c>
      <c r="I150" s="2427">
        <f>YesterdayGen!EF31</f>
        <v>155000</v>
      </c>
      <c r="J150" s="2628" t="str">
        <f>IF(EvReport!L150 = 0, " ",EvReport!L150)</f>
        <v>Machine problem</v>
      </c>
      <c r="K150" s="507"/>
    </row>
    <row r="151" spans="1:11" ht="16.5" customHeight="1" thickBot="1">
      <c r="B151" s="2411">
        <v>121</v>
      </c>
      <c r="C151" s="2520" t="str">
        <f>Master!EG3</f>
        <v>Saidpur GT</v>
      </c>
      <c r="D151" s="2441"/>
      <c r="E151" s="2448" t="str">
        <f>Master!EG4</f>
        <v>PDB</v>
      </c>
      <c r="F151" s="2491" t="str">
        <f>Master!EG6</f>
        <v>1*20</v>
      </c>
      <c r="G151" s="2444">
        <f>Master!EG8</f>
        <v>20</v>
      </c>
      <c r="H151" s="2503">
        <f>YesterdayGen!EG34</f>
        <v>18</v>
      </c>
      <c r="I151" s="2445">
        <f>YesterdayGen!EG31</f>
        <v>159000</v>
      </c>
      <c r="J151" s="2629" t="str">
        <f>IF(EvReport!L151 = 0, " ",EvReport!L151)</f>
        <v xml:space="preserve"> </v>
      </c>
      <c r="K151" s="507"/>
    </row>
    <row r="152" spans="1:11" ht="16.5" customHeight="1" thickBot="1">
      <c r="B152" s="2450"/>
      <c r="C152" s="2521" t="s">
        <v>54</v>
      </c>
      <c r="D152" s="2521"/>
      <c r="E152" s="2522"/>
      <c r="F152" s="2522"/>
      <c r="G152" s="2523">
        <f>SUM(G147:G151)</f>
        <v>484</v>
      </c>
      <c r="H152" s="2615">
        <f>SUM(H147:H151)</f>
        <v>34</v>
      </c>
      <c r="I152" s="2523">
        <f t="shared" ref="I152" si="2">SUM(I147:I151)</f>
        <v>314000</v>
      </c>
      <c r="J152" s="2524"/>
      <c r="K152" s="508"/>
    </row>
    <row r="153" spans="1:11" ht="16.5" customHeight="1" thickBot="1">
      <c r="B153" s="2450"/>
      <c r="C153" s="2451" t="s">
        <v>55</v>
      </c>
      <c r="D153" s="2451"/>
      <c r="E153" s="2452"/>
      <c r="F153" s="2452"/>
      <c r="G153" s="2453">
        <f>G50+G66+G88+G94+G111+G123+G129+G146+G152</f>
        <v>15559</v>
      </c>
      <c r="H153" s="2453">
        <f>H50+H66+H88+H94+H111+H123+H129+H146+H152</f>
        <v>10645</v>
      </c>
      <c r="I153" s="2453">
        <f>I50+I66+I88+I94+I111+I123+I129+I146+I152</f>
        <v>240532680</v>
      </c>
      <c r="J153" s="2525"/>
      <c r="K153" s="509"/>
    </row>
    <row r="154" spans="1:11" s="597" customFormat="1" ht="16.5" customHeight="1" thickBot="1">
      <c r="A154" s="892"/>
      <c r="B154" s="2526"/>
      <c r="C154" s="2527" t="s">
        <v>719</v>
      </c>
      <c r="D154" s="2527"/>
      <c r="E154" s="2527"/>
      <c r="F154" s="2527"/>
      <c r="G154" s="2527"/>
      <c r="H154" s="2527"/>
      <c r="I154" s="2527"/>
      <c r="J154" s="2528"/>
      <c r="K154" s="596"/>
    </row>
    <row r="155" spans="1:11" ht="16.5" customHeight="1" thickBot="1">
      <c r="A155" s="892"/>
      <c r="B155" s="2529"/>
      <c r="C155" s="2530" t="s">
        <v>720</v>
      </c>
      <c r="D155" s="2530"/>
      <c r="E155" s="2530"/>
      <c r="F155" s="2530"/>
      <c r="G155" s="2531">
        <f>G50+G66+G88+G94+G111</f>
        <v>11721</v>
      </c>
      <c r="H155" s="2531">
        <f>H50+H66+H88+H94+H111</f>
        <v>7911</v>
      </c>
      <c r="I155" s="2531">
        <f>I50+I66+I88+I94+I111</f>
        <v>191643639</v>
      </c>
      <c r="J155" s="2532"/>
      <c r="K155" s="590"/>
    </row>
    <row r="156" spans="1:11" ht="21.9" customHeight="1" thickBot="1">
      <c r="A156" s="892"/>
      <c r="B156" s="2529"/>
      <c r="C156" s="2530" t="s">
        <v>721</v>
      </c>
      <c r="D156" s="2530"/>
      <c r="E156" s="2530"/>
      <c r="F156" s="2530"/>
      <c r="G156" s="2531">
        <f>G123+G129+G146+G152</f>
        <v>3838</v>
      </c>
      <c r="H156" s="2531">
        <f>H123+H129+H146+H152</f>
        <v>2734</v>
      </c>
      <c r="I156" s="2531">
        <f>I123+I129+I146+I152</f>
        <v>48889041</v>
      </c>
      <c r="J156" s="2532"/>
      <c r="K156" s="618"/>
    </row>
    <row r="157" spans="1:11" ht="21.9" customHeight="1" thickBot="1">
      <c r="A157" s="1360"/>
      <c r="B157" s="2529"/>
      <c r="C157" s="2530" t="s">
        <v>722</v>
      </c>
      <c r="D157" s="2530"/>
      <c r="E157" s="2530"/>
      <c r="F157" s="2530"/>
      <c r="G157" s="2531">
        <f>G155+G156</f>
        <v>15559</v>
      </c>
      <c r="H157" s="2531">
        <f t="shared" ref="H157:I157" si="3">H155+H156</f>
        <v>10645</v>
      </c>
      <c r="I157" s="2531">
        <f t="shared" si="3"/>
        <v>240532680</v>
      </c>
      <c r="J157" s="2532"/>
      <c r="K157" s="590"/>
    </row>
    <row r="158" spans="1:11" ht="21.9" customHeight="1">
      <c r="A158" s="533"/>
      <c r="B158" s="2960"/>
      <c r="C158" s="893"/>
      <c r="D158" s="893"/>
      <c r="E158" s="894"/>
      <c r="F158" s="895"/>
      <c r="G158" s="895"/>
      <c r="H158" s="896"/>
      <c r="I158" s="897"/>
      <c r="J158" s="2961"/>
      <c r="K158" s="590"/>
    </row>
    <row r="159" spans="1:11" ht="21.9" customHeight="1">
      <c r="A159" s="533"/>
      <c r="B159" s="2962" t="s">
        <v>723</v>
      </c>
      <c r="C159" s="891"/>
      <c r="D159" s="891"/>
      <c r="E159" s="890"/>
      <c r="F159" s="889"/>
      <c r="G159" s="899"/>
      <c r="H159" s="900"/>
      <c r="I159" s="897" t="s">
        <v>18</v>
      </c>
      <c r="J159" s="2961"/>
      <c r="K159" s="621"/>
    </row>
    <row r="160" spans="1:11" ht="21.9" customHeight="1">
      <c r="B160" s="2963"/>
      <c r="C160" s="2204"/>
      <c r="D160" s="2204"/>
      <c r="E160" s="2204"/>
      <c r="F160" s="2204"/>
      <c r="G160" s="2204"/>
      <c r="H160" s="1493"/>
      <c r="I160" s="2204"/>
      <c r="J160" s="2964"/>
      <c r="K160" s="621"/>
    </row>
    <row r="161" spans="2:11" ht="21.9" customHeight="1">
      <c r="B161" s="2963"/>
      <c r="C161" s="2204"/>
      <c r="D161" s="2204"/>
      <c r="E161" s="2204"/>
      <c r="F161" s="2204"/>
      <c r="G161" s="2204"/>
      <c r="H161" s="2533"/>
      <c r="I161" s="2534" t="s">
        <v>488</v>
      </c>
      <c r="J161" s="2964"/>
      <c r="K161" s="621"/>
    </row>
    <row r="162" spans="2:11" ht="21.9" customHeight="1" thickBot="1">
      <c r="B162" s="2965"/>
      <c r="C162" s="2966"/>
      <c r="D162" s="2966"/>
      <c r="E162" s="2966"/>
      <c r="F162" s="2966"/>
      <c r="G162" s="2966"/>
      <c r="H162" s="2967"/>
      <c r="I162" s="2968" t="s">
        <v>490</v>
      </c>
      <c r="J162" s="2969"/>
      <c r="K162" s="621"/>
    </row>
    <row r="163" spans="2:11" ht="21.9" customHeight="1">
      <c r="H163" s="620"/>
      <c r="K163" s="621"/>
    </row>
    <row r="164" spans="2:11" ht="21.9" customHeight="1">
      <c r="H164" s="620"/>
      <c r="K164" s="621"/>
    </row>
    <row r="165" spans="2:11" ht="21.9" customHeight="1">
      <c r="H165" s="620"/>
      <c r="K165" s="621"/>
    </row>
    <row r="166" spans="2:11" ht="21.9" customHeight="1">
      <c r="H166" s="620"/>
    </row>
    <row r="167" spans="2:11" ht="21.9" customHeight="1">
      <c r="H167" s="620"/>
    </row>
    <row r="168" spans="2:11" ht="21.9" customHeight="1"/>
    <row r="169" spans="2:11" ht="21.9" customHeight="1"/>
    <row r="170" spans="2:11" ht="21.9" customHeight="1"/>
    <row r="171" spans="2:11" ht="21.9" customHeight="1"/>
    <row r="172" spans="2:11" ht="21.9" customHeight="1"/>
    <row r="173" spans="2:11" ht="21.9" customHeight="1"/>
    <row r="174" spans="2:11" ht="21.9" customHeight="1"/>
    <row r="175" spans="2:11" ht="21.9" customHeight="1"/>
    <row r="176" spans="2:11" ht="21.9" customHeight="1"/>
    <row r="177" ht="21.9" customHeight="1"/>
    <row r="178" ht="21.9" customHeight="1"/>
    <row r="179" ht="21.9" customHeight="1"/>
    <row r="180" ht="21.9" customHeight="1"/>
    <row r="181" ht="21.9" customHeight="1"/>
    <row r="182" ht="21.9" customHeight="1"/>
    <row r="183" ht="21.9" customHeight="1"/>
    <row r="184" ht="21.9" customHeight="1"/>
    <row r="185" ht="21.9" customHeight="1"/>
    <row r="203" spans="2:2">
      <c r="B203" s="366" t="str">
        <f>IF(EvReport!L203= 0, " ",EvReport!L203)</f>
        <v xml:space="preserve"> </v>
      </c>
    </row>
  </sheetData>
  <customSheetViews>
    <customSheetView guid="{B91C2E87-5EDA-40AE-AC27-0E2C17E803CE}" scale="85" showPageBreaks="1" printArea="1">
      <selection activeCell="H144" sqref="H144"/>
      <rowBreaks count="1" manualBreakCount="1">
        <brk id="99" min="1" max="9" man="1"/>
      </rowBreaks>
      <pageMargins left="0.21" right="0.33" top="0.16" bottom="0.16" header="0.16" footer="0.16"/>
      <printOptions horizontalCentered="1"/>
      <pageSetup paperSize="9" scale="47" orientation="portrait" r:id="rId1"/>
    </customSheetView>
    <customSheetView guid="{7C71EF2A-5ADA-494C-8F58-DDA71753DD90}" showPageBreaks="1" printArea="1" topLeftCell="A2">
      <selection activeCell="B2" sqref="B2:J156"/>
      <rowBreaks count="1" manualBreakCount="1">
        <brk id="108" min="1" max="9" man="1"/>
      </rowBreaks>
      <pageMargins left="0.21" right="0.21" top="0.16" bottom="0.16" header="0.16" footer="0.16"/>
      <printOptions horizontalCentered="1"/>
      <pageSetup paperSize="9" scale="43" orientation="portrait" r:id="rId2"/>
    </customSheetView>
    <customSheetView guid="{23F4DC00-BC97-4745-AA5C-F05D469CB1EF}" showPageBreaks="1" printArea="1" topLeftCell="A2">
      <selection activeCell="A137" sqref="A137:XFD137"/>
      <rowBreaks count="1" manualBreakCount="1">
        <brk id="108" min="1" max="9" man="1"/>
      </rowBreaks>
      <pageMargins left="0.21" right="0.21" top="0.16" bottom="0.16" header="0.16" footer="0.16"/>
      <printOptions horizontalCentered="1"/>
      <pageSetup paperSize="9" scale="43" orientation="portrait" r:id="rId3"/>
    </customSheetView>
    <customSheetView guid="{5A803268-F6C5-4035-B3E1-A94CB9AA8994}" showPageBreaks="1" printArea="1" topLeftCell="A2">
      <selection activeCell="B2" sqref="B2:J156"/>
      <rowBreaks count="1" manualBreakCount="1">
        <brk id="108" min="1" max="9" man="1"/>
      </rowBreaks>
      <pageMargins left="0.21" right="0.21" top="0.16" bottom="0.16" header="0.16" footer="0.16"/>
      <printOptions horizontalCentered="1"/>
      <pageSetup paperSize="9" scale="43" orientation="portrait" r:id="rId4"/>
    </customSheetView>
    <customSheetView guid="{4593F3EE-0998-4E0E-994A-E02D6BAF3A4B}" showPageBreaks="1" printArea="1">
      <selection sqref="A1:J156"/>
      <rowBreaks count="1" manualBreakCount="1">
        <brk id="108" min="1" max="9" man="1"/>
      </rowBreaks>
      <pageMargins left="0.21" right="0.21" top="0.16" bottom="0.16" header="0.16" footer="0.16"/>
      <printOptions horizontalCentered="1"/>
      <pageSetup paperSize="9" scale="43" orientation="portrait" r:id="rId5"/>
    </customSheetView>
  </customSheetViews>
  <printOptions horizontalCentered="1"/>
  <pageMargins left="0.21" right="0.33" top="0.16" bottom="0.16" header="0.16" footer="0.16"/>
  <pageSetup paperSize="9" scale="47" orientation="portrait" r:id="rId6"/>
  <rowBreaks count="1" manualBreakCount="1">
    <brk id="99" min="1" max="9" man="1"/>
  </rowBreaks>
  <legacyDrawing r:id="rId7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6">
    <tabColor theme="9" tint="-0.499984740745262"/>
  </sheetPr>
  <dimension ref="A1:N76"/>
  <sheetViews>
    <sheetView workbookViewId="0">
      <selection activeCell="H17" sqref="H17:I55"/>
    </sheetView>
  </sheetViews>
  <sheetFormatPr defaultColWidth="9.109375" defaultRowHeight="13.8"/>
  <cols>
    <col min="1" max="1" width="15.6640625" style="6" customWidth="1"/>
    <col min="2" max="2" width="13.33203125" style="6" customWidth="1"/>
    <col min="3" max="3" width="18.109375" style="6" customWidth="1"/>
    <col min="4" max="4" width="17.5546875" style="6" customWidth="1"/>
    <col min="5" max="5" width="13" style="6" customWidth="1"/>
    <col min="6" max="6" width="17.33203125" style="6" customWidth="1"/>
    <col min="7" max="7" width="18.33203125" style="6" customWidth="1"/>
    <col min="8" max="8" width="14.6640625" style="6" customWidth="1"/>
    <col min="9" max="9" width="13.88671875" style="6" customWidth="1"/>
    <col min="10" max="10" width="4.6640625" style="6" customWidth="1"/>
    <col min="11" max="16384" width="9.109375" style="6"/>
  </cols>
  <sheetData>
    <row r="1" spans="1:11" ht="17.399999999999999">
      <c r="A1" s="235"/>
      <c r="B1" s="447"/>
      <c r="C1" s="903"/>
      <c r="D1" s="903"/>
      <c r="E1" s="903"/>
      <c r="F1" s="903"/>
      <c r="G1" s="903"/>
      <c r="H1" s="904"/>
      <c r="I1" s="303"/>
      <c r="J1" s="303"/>
      <c r="K1" s="303"/>
    </row>
    <row r="2" spans="1:11" ht="18.75" customHeight="1">
      <c r="A2" s="905" t="s">
        <v>724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</row>
    <row r="3" spans="1:11" ht="17.399999999999999">
      <c r="A3" s="888"/>
      <c r="B3" s="906"/>
      <c r="C3" s="907"/>
      <c r="D3" s="907"/>
      <c r="E3" s="907"/>
      <c r="F3" s="907"/>
      <c r="G3" s="907"/>
      <c r="H3" s="908"/>
      <c r="I3" s="908"/>
      <c r="J3" s="303"/>
      <c r="K3" s="303"/>
    </row>
    <row r="4" spans="1:11">
      <c r="A4" s="888"/>
      <c r="B4" s="909" t="s">
        <v>558</v>
      </c>
      <c r="C4" s="909"/>
      <c r="D4" s="909"/>
      <c r="E4" s="909"/>
      <c r="F4" s="909"/>
      <c r="G4" s="909"/>
      <c r="H4" s="533"/>
      <c r="I4" s="910"/>
      <c r="J4" s="303"/>
      <c r="K4" s="303"/>
    </row>
    <row r="5" spans="1:11" ht="15.6">
      <c r="A5" s="911" t="s">
        <v>185</v>
      </c>
      <c r="B5" s="912">
        <f>YesterdayGen!A2</f>
        <v>41855</v>
      </c>
      <c r="C5" s="888"/>
      <c r="D5" s="888"/>
      <c r="E5" s="888"/>
      <c r="F5" s="888"/>
      <c r="G5" s="888"/>
      <c r="H5" s="913" t="s">
        <v>725</v>
      </c>
      <c r="I5" s="910"/>
      <c r="J5" s="303"/>
      <c r="K5" s="303"/>
    </row>
    <row r="6" spans="1:11" ht="14.4" thickBot="1">
      <c r="A6" s="888"/>
      <c r="B6" s="888"/>
      <c r="C6" s="888"/>
      <c r="D6" s="888"/>
      <c r="E6" s="888"/>
      <c r="F6" s="888"/>
      <c r="G6" s="888"/>
      <c r="H6" s="888"/>
      <c r="I6" s="888"/>
      <c r="J6" s="303"/>
      <c r="K6" s="303"/>
    </row>
    <row r="7" spans="1:11" ht="14.4" thickBot="1">
      <c r="A7" s="914" t="s">
        <v>726</v>
      </c>
      <c r="B7" s="915"/>
      <c r="C7" s="916"/>
      <c r="D7" s="1815">
        <f>D8+D9+D10+D11+D12</f>
        <v>7160</v>
      </c>
      <c r="E7" s="917" t="s">
        <v>41</v>
      </c>
      <c r="F7" s="916" t="s">
        <v>727</v>
      </c>
      <c r="G7" s="915"/>
      <c r="H7" s="916"/>
      <c r="I7" s="1815">
        <f>I8+I9+I10+I11</f>
        <v>3179</v>
      </c>
      <c r="J7" s="918" t="s">
        <v>41</v>
      </c>
      <c r="K7" s="303"/>
    </row>
    <row r="8" spans="1:11">
      <c r="A8" s="919" t="s">
        <v>728</v>
      </c>
      <c r="B8" s="402"/>
      <c r="C8" s="920"/>
      <c r="D8" s="1819">
        <f>Forecast!L164</f>
        <v>3968</v>
      </c>
      <c r="E8" s="921" t="s">
        <v>41</v>
      </c>
      <c r="F8" s="889" t="s">
        <v>729</v>
      </c>
      <c r="G8" s="922"/>
      <c r="H8" s="889"/>
      <c r="I8" s="1816">
        <f>Forecast!L166</f>
        <v>1304</v>
      </c>
      <c r="J8" s="923" t="s">
        <v>41</v>
      </c>
      <c r="K8" s="303"/>
    </row>
    <row r="9" spans="1:11">
      <c r="A9" s="924" t="s">
        <v>730</v>
      </c>
      <c r="B9" s="925"/>
      <c r="C9" s="926"/>
      <c r="D9" s="1813">
        <f>Forecast!L165</f>
        <v>1032</v>
      </c>
      <c r="E9" s="927" t="s">
        <v>41</v>
      </c>
      <c r="F9" s="926" t="s">
        <v>731</v>
      </c>
      <c r="G9" s="928"/>
      <c r="H9" s="926"/>
      <c r="I9" s="1817">
        <f>Forecast!L167</f>
        <v>1083</v>
      </c>
      <c r="J9" s="923" t="s">
        <v>41</v>
      </c>
      <c r="K9" s="303"/>
    </row>
    <row r="10" spans="1:11">
      <c r="A10" s="929" t="s">
        <v>732</v>
      </c>
      <c r="B10" s="930"/>
      <c r="C10" s="931"/>
      <c r="D10" s="1814">
        <f>Forecast!L168</f>
        <v>967</v>
      </c>
      <c r="E10" s="932" t="s">
        <v>41</v>
      </c>
      <c r="F10" s="930" t="s">
        <v>733</v>
      </c>
      <c r="G10" s="930"/>
      <c r="H10" s="930"/>
      <c r="I10" s="1818">
        <f>Forecast!L171</f>
        <v>269</v>
      </c>
      <c r="J10" s="933" t="s">
        <v>41</v>
      </c>
      <c r="K10" s="303"/>
    </row>
    <row r="11" spans="1:11">
      <c r="A11" s="929" t="s">
        <v>734</v>
      </c>
      <c r="B11" s="930"/>
      <c r="C11" s="931"/>
      <c r="D11" s="1814">
        <f>Forecast!L169</f>
        <v>764</v>
      </c>
      <c r="E11" s="932" t="s">
        <v>41</v>
      </c>
      <c r="F11" s="930" t="s">
        <v>735</v>
      </c>
      <c r="G11" s="930"/>
      <c r="H11" s="930"/>
      <c r="I11" s="1818">
        <f>Forecast!L172</f>
        <v>523</v>
      </c>
      <c r="J11" s="933" t="s">
        <v>41</v>
      </c>
      <c r="K11" s="303"/>
    </row>
    <row r="12" spans="1:11" ht="14.4" thickBot="1">
      <c r="A12" s="934" t="s">
        <v>736</v>
      </c>
      <c r="B12" s="935"/>
      <c r="C12" s="935"/>
      <c r="D12" s="1820">
        <f>Forecast!L170</f>
        <v>429</v>
      </c>
      <c r="E12" s="936" t="s">
        <v>41</v>
      </c>
      <c r="F12" s="935"/>
      <c r="G12" s="935"/>
      <c r="H12" s="935"/>
      <c r="I12" s="937"/>
      <c r="J12" s="938"/>
      <c r="K12" s="303"/>
    </row>
    <row r="13" spans="1:11" ht="16.2" thickBot="1">
      <c r="A13" s="939"/>
      <c r="B13" s="940" t="s">
        <v>737</v>
      </c>
      <c r="C13" s="940"/>
      <c r="D13" s="941"/>
      <c r="E13" s="942">
        <f>D7+I7</f>
        <v>10339</v>
      </c>
      <c r="F13" s="915" t="s">
        <v>41</v>
      </c>
      <c r="G13" s="940"/>
      <c r="H13" s="940"/>
      <c r="I13" s="940"/>
      <c r="J13" s="943"/>
      <c r="K13" s="303"/>
    </row>
    <row r="14" spans="1:11">
      <c r="A14" s="533"/>
      <c r="B14" s="944" t="s">
        <v>738</v>
      </c>
      <c r="C14" s="533"/>
      <c r="D14" s="533"/>
      <c r="E14" s="533"/>
      <c r="F14" s="533"/>
      <c r="G14" s="533"/>
      <c r="H14" s="533"/>
      <c r="I14" s="533"/>
      <c r="J14" s="303"/>
      <c r="K14" s="303"/>
    </row>
    <row r="15" spans="1:11" ht="14.4" thickBot="1">
      <c r="A15" s="235"/>
      <c r="B15" s="235"/>
      <c r="C15" s="533"/>
      <c r="D15" s="235"/>
      <c r="E15" s="235"/>
      <c r="F15" s="235"/>
      <c r="G15" s="235"/>
      <c r="H15" s="235"/>
      <c r="I15" s="235"/>
      <c r="J15" s="303"/>
      <c r="K15" s="303"/>
    </row>
    <row r="16" spans="1:11" ht="18" customHeight="1" thickTop="1" thickBot="1">
      <c r="A16" s="945" t="s">
        <v>739</v>
      </c>
      <c r="B16" s="946" t="s">
        <v>740</v>
      </c>
      <c r="C16" s="947" t="s">
        <v>741</v>
      </c>
      <c r="D16" s="948" t="s">
        <v>739</v>
      </c>
      <c r="E16" s="949" t="s">
        <v>740</v>
      </c>
      <c r="F16" s="947" t="s">
        <v>741</v>
      </c>
      <c r="G16" s="948" t="s">
        <v>739</v>
      </c>
      <c r="H16" s="949" t="s">
        <v>740</v>
      </c>
      <c r="I16" s="947" t="s">
        <v>741</v>
      </c>
      <c r="J16" s="303"/>
      <c r="K16" s="303"/>
    </row>
    <row r="17" spans="1:14" ht="18" customHeight="1" thickTop="1">
      <c r="A17" s="950" t="s">
        <v>742</v>
      </c>
      <c r="B17" s="951">
        <v>128</v>
      </c>
      <c r="C17" s="952">
        <v>1000</v>
      </c>
      <c r="D17" s="953" t="s">
        <v>746</v>
      </c>
      <c r="E17" s="954">
        <v>79</v>
      </c>
      <c r="F17" s="955">
        <v>1900</v>
      </c>
      <c r="G17" s="956" t="s">
        <v>844</v>
      </c>
      <c r="H17" s="961">
        <v>75</v>
      </c>
      <c r="I17" s="957">
        <v>2100</v>
      </c>
      <c r="J17" s="303"/>
      <c r="K17" s="303"/>
    </row>
    <row r="18" spans="1:14" ht="18" customHeight="1">
      <c r="A18" s="958" t="s">
        <v>745</v>
      </c>
      <c r="B18" s="959">
        <v>108</v>
      </c>
      <c r="C18" s="952">
        <v>2100</v>
      </c>
      <c r="D18" s="960" t="s">
        <v>161</v>
      </c>
      <c r="E18" s="961">
        <v>116</v>
      </c>
      <c r="F18" s="957">
        <v>2000</v>
      </c>
      <c r="G18" s="962" t="s">
        <v>846</v>
      </c>
      <c r="H18" s="961">
        <v>94</v>
      </c>
      <c r="I18" s="957">
        <v>1930</v>
      </c>
      <c r="J18" s="303"/>
      <c r="K18" s="303"/>
    </row>
    <row r="19" spans="1:14" ht="18" customHeight="1">
      <c r="A19" s="958" t="s">
        <v>1208</v>
      </c>
      <c r="B19" s="963">
        <v>51</v>
      </c>
      <c r="C19" s="952">
        <v>1900</v>
      </c>
      <c r="D19" s="964" t="s">
        <v>751</v>
      </c>
      <c r="E19" s="965">
        <v>78</v>
      </c>
      <c r="F19" s="957">
        <v>1930</v>
      </c>
      <c r="G19" s="966" t="s">
        <v>744</v>
      </c>
      <c r="H19" s="961">
        <v>138</v>
      </c>
      <c r="I19" s="957">
        <v>2000</v>
      </c>
      <c r="J19" s="303"/>
      <c r="K19" s="303"/>
    </row>
    <row r="20" spans="1:14" ht="18" customHeight="1">
      <c r="A20" s="958" t="s">
        <v>750</v>
      </c>
      <c r="B20" s="963">
        <v>170</v>
      </c>
      <c r="C20" s="952">
        <v>1200</v>
      </c>
      <c r="D20" s="964" t="s">
        <v>754</v>
      </c>
      <c r="E20" s="961">
        <v>35</v>
      </c>
      <c r="F20" s="957">
        <v>2100</v>
      </c>
      <c r="G20" s="966" t="s">
        <v>747</v>
      </c>
      <c r="H20" s="961">
        <v>82</v>
      </c>
      <c r="I20" s="957">
        <v>100</v>
      </c>
      <c r="J20" s="303"/>
      <c r="K20" s="303"/>
    </row>
    <row r="21" spans="1:14" ht="18" customHeight="1">
      <c r="A21" s="958" t="s">
        <v>753</v>
      </c>
      <c r="B21" s="963">
        <v>191</v>
      </c>
      <c r="C21" s="952">
        <v>2100</v>
      </c>
      <c r="D21" s="964" t="s">
        <v>757</v>
      </c>
      <c r="E21" s="961">
        <v>101</v>
      </c>
      <c r="F21" s="957">
        <v>2200</v>
      </c>
      <c r="G21" s="966" t="s">
        <v>749</v>
      </c>
      <c r="H21" s="961">
        <v>124</v>
      </c>
      <c r="I21" s="957">
        <v>1900</v>
      </c>
      <c r="J21" s="303"/>
      <c r="K21" s="303"/>
    </row>
    <row r="22" spans="1:14" ht="18" customHeight="1">
      <c r="A22" s="958" t="s">
        <v>756</v>
      </c>
      <c r="B22" s="963">
        <v>56</v>
      </c>
      <c r="C22" s="952">
        <v>2100</v>
      </c>
      <c r="D22" s="964" t="s">
        <v>760</v>
      </c>
      <c r="E22" s="961">
        <v>47</v>
      </c>
      <c r="F22" s="957">
        <v>1900</v>
      </c>
      <c r="G22" s="967" t="s">
        <v>752</v>
      </c>
      <c r="H22" s="961">
        <v>52</v>
      </c>
      <c r="I22" s="957">
        <v>2100</v>
      </c>
      <c r="J22" s="303"/>
      <c r="K22" s="303"/>
      <c r="N22" s="977"/>
    </row>
    <row r="23" spans="1:14" ht="18" customHeight="1">
      <c r="A23" s="958" t="s">
        <v>759</v>
      </c>
      <c r="B23" s="963">
        <v>114</v>
      </c>
      <c r="C23" s="952">
        <v>1900</v>
      </c>
      <c r="D23" s="958" t="s">
        <v>1143</v>
      </c>
      <c r="E23" s="961">
        <v>40</v>
      </c>
      <c r="F23" s="957">
        <v>2000</v>
      </c>
      <c r="G23" s="967" t="s">
        <v>755</v>
      </c>
      <c r="H23" s="961">
        <v>154</v>
      </c>
      <c r="I23" s="957">
        <v>2100</v>
      </c>
      <c r="J23" s="303"/>
      <c r="K23" s="303"/>
    </row>
    <row r="24" spans="1:14" ht="18" customHeight="1">
      <c r="A24" s="958" t="s">
        <v>762</v>
      </c>
      <c r="B24" s="963">
        <v>5</v>
      </c>
      <c r="C24" s="952">
        <v>900</v>
      </c>
      <c r="D24" s="958" t="s">
        <v>4</v>
      </c>
      <c r="E24" s="961">
        <v>138</v>
      </c>
      <c r="F24" s="957">
        <v>1900</v>
      </c>
      <c r="G24" s="967" t="s">
        <v>758</v>
      </c>
      <c r="H24" s="961">
        <v>132</v>
      </c>
      <c r="I24" s="957">
        <v>2100</v>
      </c>
      <c r="J24" s="303"/>
      <c r="K24" s="303"/>
    </row>
    <row r="25" spans="1:14" ht="18" customHeight="1">
      <c r="A25" s="958" t="s">
        <v>765</v>
      </c>
      <c r="B25" s="963">
        <v>96</v>
      </c>
      <c r="C25" s="952">
        <v>1000</v>
      </c>
      <c r="D25" s="958" t="s">
        <v>768</v>
      </c>
      <c r="E25" s="961">
        <v>25</v>
      </c>
      <c r="F25" s="957">
        <v>2000</v>
      </c>
      <c r="G25" s="967" t="s">
        <v>761</v>
      </c>
      <c r="H25" s="961">
        <v>81</v>
      </c>
      <c r="I25" s="957">
        <v>2100</v>
      </c>
      <c r="J25" s="303"/>
      <c r="K25" s="303"/>
    </row>
    <row r="26" spans="1:14" ht="18" customHeight="1">
      <c r="A26" s="958" t="s">
        <v>767</v>
      </c>
      <c r="B26" s="963">
        <v>85</v>
      </c>
      <c r="C26" s="952">
        <v>2100</v>
      </c>
      <c r="D26" s="958" t="s">
        <v>1161</v>
      </c>
      <c r="E26" s="961">
        <v>33</v>
      </c>
      <c r="F26" s="957">
        <v>2000</v>
      </c>
      <c r="G26" s="967" t="s">
        <v>764</v>
      </c>
      <c r="H26" s="961">
        <v>81</v>
      </c>
      <c r="I26" s="957">
        <v>2200</v>
      </c>
      <c r="J26" s="303"/>
      <c r="K26" s="303"/>
    </row>
    <row r="27" spans="1:14" ht="18" customHeight="1">
      <c r="A27" s="958" t="s">
        <v>770</v>
      </c>
      <c r="B27" s="963">
        <v>126</v>
      </c>
      <c r="C27" s="952">
        <v>2100</v>
      </c>
      <c r="D27" s="3174" t="s">
        <v>1204</v>
      </c>
      <c r="E27" s="961">
        <v>41</v>
      </c>
      <c r="F27" s="957">
        <v>1930</v>
      </c>
      <c r="G27" s="967" t="s">
        <v>766</v>
      </c>
      <c r="H27" s="972">
        <v>30</v>
      </c>
      <c r="I27" s="957">
        <v>900</v>
      </c>
      <c r="J27" s="303"/>
      <c r="K27" s="968"/>
      <c r="L27" s="969"/>
      <c r="M27" s="970"/>
      <c r="N27" s="691"/>
    </row>
    <row r="28" spans="1:14" ht="18" customHeight="1">
      <c r="A28" s="958" t="s">
        <v>773</v>
      </c>
      <c r="B28" s="963">
        <v>102</v>
      </c>
      <c r="C28" s="952">
        <v>1100</v>
      </c>
      <c r="D28" s="3179" t="s">
        <v>771</v>
      </c>
      <c r="E28" s="961">
        <v>172</v>
      </c>
      <c r="F28" s="957">
        <v>1900</v>
      </c>
      <c r="G28" s="971" t="s">
        <v>769</v>
      </c>
      <c r="H28" s="975">
        <v>86</v>
      </c>
      <c r="I28" s="976">
        <v>2100</v>
      </c>
      <c r="J28" s="303"/>
      <c r="K28" s="303"/>
    </row>
    <row r="29" spans="1:14" ht="18" customHeight="1">
      <c r="A29" s="958" t="s">
        <v>1209</v>
      </c>
      <c r="B29" s="963">
        <v>96</v>
      </c>
      <c r="C29" s="952">
        <v>1900</v>
      </c>
      <c r="D29" s="958" t="s">
        <v>774</v>
      </c>
      <c r="E29" s="973">
        <v>101</v>
      </c>
      <c r="F29" s="957">
        <v>2400</v>
      </c>
      <c r="G29" s="974" t="s">
        <v>772</v>
      </c>
      <c r="H29" s="965">
        <v>48</v>
      </c>
      <c r="I29" s="957">
        <v>1200</v>
      </c>
      <c r="J29" s="303"/>
      <c r="K29" s="303"/>
      <c r="L29" s="977"/>
    </row>
    <row r="30" spans="1:14" ht="18" customHeight="1">
      <c r="A30" s="958" t="s">
        <v>779</v>
      </c>
      <c r="B30" s="963">
        <v>205</v>
      </c>
      <c r="C30" s="952">
        <v>2100</v>
      </c>
      <c r="D30" s="958" t="s">
        <v>777</v>
      </c>
      <c r="E30" s="979">
        <v>125</v>
      </c>
      <c r="F30" s="976">
        <v>2200</v>
      </c>
      <c r="G30" s="967" t="s">
        <v>775</v>
      </c>
      <c r="H30" s="961">
        <v>56</v>
      </c>
      <c r="I30" s="957">
        <v>2000</v>
      </c>
      <c r="J30" s="303"/>
      <c r="K30" s="303"/>
      <c r="L30" s="977"/>
    </row>
    <row r="31" spans="1:14" ht="18" customHeight="1">
      <c r="A31" s="958" t="s">
        <v>781</v>
      </c>
      <c r="B31" s="963">
        <v>128</v>
      </c>
      <c r="C31" s="952">
        <v>1500</v>
      </c>
      <c r="D31" s="978" t="s">
        <v>780</v>
      </c>
      <c r="E31" s="965">
        <v>129</v>
      </c>
      <c r="F31" s="957">
        <v>2100</v>
      </c>
      <c r="G31" s="967" t="s">
        <v>778</v>
      </c>
      <c r="H31" s="961">
        <v>82</v>
      </c>
      <c r="I31" s="957">
        <v>2000</v>
      </c>
      <c r="J31" s="303"/>
      <c r="K31" s="303"/>
      <c r="L31" s="977"/>
    </row>
    <row r="32" spans="1:14" ht="18" customHeight="1">
      <c r="A32" s="958" t="s">
        <v>784</v>
      </c>
      <c r="B32" s="963">
        <v>90</v>
      </c>
      <c r="C32" s="952">
        <v>1300</v>
      </c>
      <c r="D32" s="958" t="s">
        <v>782</v>
      </c>
      <c r="E32" s="961">
        <v>192</v>
      </c>
      <c r="F32" s="957">
        <v>1900</v>
      </c>
      <c r="G32" s="967" t="s">
        <v>64</v>
      </c>
      <c r="H32" s="961">
        <v>116</v>
      </c>
      <c r="I32" s="957">
        <v>2100</v>
      </c>
      <c r="J32" s="303"/>
      <c r="K32" s="303"/>
      <c r="L32" s="977"/>
    </row>
    <row r="33" spans="1:14" ht="18" customHeight="1">
      <c r="A33" s="958" t="s">
        <v>787</v>
      </c>
      <c r="B33" s="963">
        <v>38</v>
      </c>
      <c r="C33" s="952">
        <v>1200</v>
      </c>
      <c r="D33" s="958" t="s">
        <v>785</v>
      </c>
      <c r="E33" s="961">
        <v>57</v>
      </c>
      <c r="F33" s="957">
        <v>2300</v>
      </c>
      <c r="G33" s="967" t="s">
        <v>783</v>
      </c>
      <c r="H33" s="961">
        <v>91</v>
      </c>
      <c r="I33" s="957">
        <v>2200</v>
      </c>
      <c r="J33" s="303"/>
      <c r="K33" s="303"/>
      <c r="L33" s="977"/>
    </row>
    <row r="34" spans="1:14" ht="18" customHeight="1">
      <c r="A34" s="958" t="s">
        <v>790</v>
      </c>
      <c r="B34" s="980">
        <v>94</v>
      </c>
      <c r="C34" s="952">
        <v>1600</v>
      </c>
      <c r="D34" s="958" t="s">
        <v>788</v>
      </c>
      <c r="E34" s="961">
        <v>107</v>
      </c>
      <c r="F34" s="957">
        <v>1930</v>
      </c>
      <c r="G34" s="967" t="s">
        <v>786</v>
      </c>
      <c r="H34" s="961">
        <v>48</v>
      </c>
      <c r="I34" s="957">
        <v>2100</v>
      </c>
      <c r="J34" s="303"/>
      <c r="K34" s="303"/>
      <c r="L34" s="977"/>
    </row>
    <row r="35" spans="1:14" ht="18" customHeight="1">
      <c r="A35" s="958" t="s">
        <v>793</v>
      </c>
      <c r="B35" s="980">
        <v>133</v>
      </c>
      <c r="C35" s="952">
        <v>1300</v>
      </c>
      <c r="D35" s="3178" t="s">
        <v>791</v>
      </c>
      <c r="E35" s="961">
        <v>131</v>
      </c>
      <c r="F35" s="957">
        <v>2200</v>
      </c>
      <c r="G35" s="967" t="s">
        <v>789</v>
      </c>
      <c r="H35" s="961">
        <v>53</v>
      </c>
      <c r="I35" s="957">
        <v>2000</v>
      </c>
      <c r="J35" s="303"/>
      <c r="K35" s="303"/>
      <c r="L35" s="977"/>
    </row>
    <row r="36" spans="1:14" ht="18" customHeight="1">
      <c r="A36" s="986" t="s">
        <v>795</v>
      </c>
      <c r="B36" s="980">
        <v>78</v>
      </c>
      <c r="C36" s="952">
        <v>2100</v>
      </c>
      <c r="D36" s="3177" t="s">
        <v>1203</v>
      </c>
      <c r="E36" s="961">
        <v>0</v>
      </c>
      <c r="F36" s="957">
        <v>0</v>
      </c>
      <c r="G36" s="967" t="s">
        <v>1095</v>
      </c>
      <c r="H36" s="961">
        <v>2</v>
      </c>
      <c r="I36" s="957">
        <v>1400</v>
      </c>
      <c r="J36" s="303"/>
      <c r="K36" s="303"/>
      <c r="L36" s="977"/>
    </row>
    <row r="37" spans="1:14" ht="18" customHeight="1">
      <c r="A37" s="981" t="s">
        <v>798</v>
      </c>
      <c r="B37" s="982">
        <v>50</v>
      </c>
      <c r="C37" s="952">
        <v>1900</v>
      </c>
      <c r="D37" s="3176" t="s">
        <v>1157</v>
      </c>
      <c r="E37" s="961">
        <v>59</v>
      </c>
      <c r="F37" s="957">
        <v>1400</v>
      </c>
      <c r="G37" s="967" t="s">
        <v>792</v>
      </c>
      <c r="H37" s="961">
        <v>120</v>
      </c>
      <c r="I37" s="957">
        <v>1930</v>
      </c>
      <c r="J37" s="303"/>
      <c r="K37" s="366"/>
      <c r="L37" s="983"/>
      <c r="M37" s="691"/>
      <c r="N37" s="691"/>
    </row>
    <row r="38" spans="1:14" ht="18" customHeight="1">
      <c r="A38" s="985" t="s">
        <v>800</v>
      </c>
      <c r="B38" s="3164">
        <v>104</v>
      </c>
      <c r="C38" s="952">
        <v>1900</v>
      </c>
      <c r="D38" s="986" t="s">
        <v>796</v>
      </c>
      <c r="E38" s="961">
        <v>89</v>
      </c>
      <c r="F38" s="957">
        <v>1900</v>
      </c>
      <c r="G38" s="967" t="s">
        <v>794</v>
      </c>
      <c r="H38" s="961">
        <v>230</v>
      </c>
      <c r="I38" s="957">
        <v>2000</v>
      </c>
      <c r="J38" s="303"/>
      <c r="K38" s="366"/>
      <c r="L38" s="983"/>
      <c r="M38" s="691"/>
      <c r="N38" s="691"/>
    </row>
    <row r="39" spans="1:14" ht="18" customHeight="1">
      <c r="A39" s="958" t="s">
        <v>803</v>
      </c>
      <c r="B39" s="963">
        <v>123</v>
      </c>
      <c r="C39" s="952">
        <v>1200</v>
      </c>
      <c r="D39" s="958" t="s">
        <v>799</v>
      </c>
      <c r="E39" s="961">
        <v>172</v>
      </c>
      <c r="F39" s="957">
        <v>1400</v>
      </c>
      <c r="G39" s="967" t="s">
        <v>797</v>
      </c>
      <c r="H39" s="961">
        <v>83</v>
      </c>
      <c r="I39" s="957">
        <v>2000</v>
      </c>
      <c r="J39" s="303"/>
      <c r="K39" s="968"/>
      <c r="L39" s="984"/>
      <c r="M39" s="970"/>
      <c r="N39" s="691"/>
    </row>
    <row r="40" spans="1:14" ht="18" customHeight="1">
      <c r="A40" s="958" t="s">
        <v>805</v>
      </c>
      <c r="B40" s="963">
        <v>132</v>
      </c>
      <c r="C40" s="952">
        <v>1930</v>
      </c>
      <c r="D40" s="958" t="s">
        <v>801</v>
      </c>
      <c r="E40" s="961">
        <v>141</v>
      </c>
      <c r="F40" s="957">
        <v>1500</v>
      </c>
      <c r="G40" s="967" t="s">
        <v>63</v>
      </c>
      <c r="H40" s="961">
        <v>153</v>
      </c>
      <c r="I40" s="957">
        <v>1930</v>
      </c>
      <c r="J40" s="303"/>
      <c r="K40" s="366"/>
      <c r="L40" s="983"/>
      <c r="M40" s="691"/>
      <c r="N40" s="691"/>
    </row>
    <row r="41" spans="1:14" ht="18" customHeight="1">
      <c r="A41" s="958" t="s">
        <v>808</v>
      </c>
      <c r="B41" s="963">
        <v>88</v>
      </c>
      <c r="C41" s="952">
        <v>1900</v>
      </c>
      <c r="D41" s="958" t="s">
        <v>804</v>
      </c>
      <c r="E41" s="961">
        <v>169</v>
      </c>
      <c r="F41" s="957">
        <v>1830</v>
      </c>
      <c r="G41" s="967" t="s">
        <v>802</v>
      </c>
      <c r="H41" s="961">
        <v>63</v>
      </c>
      <c r="I41" s="957">
        <v>2000</v>
      </c>
      <c r="J41" s="303"/>
      <c r="K41" s="366"/>
      <c r="L41" s="983"/>
      <c r="M41" s="691"/>
      <c r="N41" s="691"/>
    </row>
    <row r="42" spans="1:14" ht="18" customHeight="1">
      <c r="A42" s="958" t="s">
        <v>811</v>
      </c>
      <c r="B42" s="963">
        <v>76</v>
      </c>
      <c r="C42" s="952">
        <v>1500</v>
      </c>
      <c r="D42" s="958" t="s">
        <v>806</v>
      </c>
      <c r="E42" s="961">
        <v>38</v>
      </c>
      <c r="F42" s="957">
        <v>2100</v>
      </c>
      <c r="G42" s="967" t="s">
        <v>718</v>
      </c>
      <c r="H42" s="961">
        <v>35</v>
      </c>
      <c r="I42" s="957">
        <v>2100</v>
      </c>
      <c r="J42" s="303"/>
      <c r="K42" s="303"/>
      <c r="L42" s="977"/>
    </row>
    <row r="43" spans="1:14" ht="18" customHeight="1">
      <c r="A43" s="985" t="s">
        <v>813</v>
      </c>
      <c r="B43" s="963">
        <v>125</v>
      </c>
      <c r="C43" s="952">
        <v>1930</v>
      </c>
      <c r="D43" s="958" t="s">
        <v>809</v>
      </c>
      <c r="E43" s="961">
        <v>86</v>
      </c>
      <c r="F43" s="957">
        <v>2100</v>
      </c>
      <c r="G43" s="3166" t="s">
        <v>807</v>
      </c>
      <c r="H43" s="961">
        <v>119</v>
      </c>
      <c r="I43" s="957">
        <v>2100</v>
      </c>
      <c r="J43" s="303"/>
      <c r="K43" s="303"/>
      <c r="L43" s="977"/>
    </row>
    <row r="44" spans="1:14" ht="18" customHeight="1">
      <c r="A44" s="958" t="s">
        <v>816</v>
      </c>
      <c r="B44" s="963">
        <v>151</v>
      </c>
      <c r="C44" s="952">
        <v>1900</v>
      </c>
      <c r="D44" s="958" t="s">
        <v>812</v>
      </c>
      <c r="E44" s="961">
        <v>74</v>
      </c>
      <c r="F44" s="957">
        <v>1830</v>
      </c>
      <c r="G44" s="3167" t="s">
        <v>810</v>
      </c>
      <c r="H44" s="961">
        <v>83</v>
      </c>
      <c r="I44" s="957">
        <v>1930</v>
      </c>
      <c r="J44" s="303"/>
      <c r="K44" s="303"/>
      <c r="L44" s="977"/>
    </row>
    <row r="45" spans="1:14" ht="18" customHeight="1">
      <c r="A45" s="958" t="s">
        <v>818</v>
      </c>
      <c r="B45" s="3165">
        <v>44</v>
      </c>
      <c r="C45" s="952">
        <v>1930</v>
      </c>
      <c r="D45" s="958" t="s">
        <v>814</v>
      </c>
      <c r="E45" s="961">
        <v>29</v>
      </c>
      <c r="F45" s="957">
        <v>2000</v>
      </c>
      <c r="G45" s="967" t="s">
        <v>113</v>
      </c>
      <c r="H45" s="961">
        <v>103</v>
      </c>
      <c r="I45" s="957">
        <v>2000</v>
      </c>
      <c r="J45" s="303"/>
      <c r="K45" s="303"/>
      <c r="L45" s="977"/>
    </row>
    <row r="46" spans="1:14" ht="18" customHeight="1">
      <c r="A46" s="958" t="s">
        <v>820</v>
      </c>
      <c r="B46" s="982">
        <v>97</v>
      </c>
      <c r="C46" s="952">
        <v>900</v>
      </c>
      <c r="D46" s="958" t="s">
        <v>1</v>
      </c>
      <c r="E46" s="961">
        <v>4</v>
      </c>
      <c r="F46" s="957">
        <v>2100</v>
      </c>
      <c r="G46" s="967" t="s">
        <v>815</v>
      </c>
      <c r="H46" s="961">
        <v>38</v>
      </c>
      <c r="I46" s="957">
        <v>2000</v>
      </c>
      <c r="J46" s="303"/>
      <c r="K46" s="303"/>
      <c r="L46" s="977"/>
    </row>
    <row r="47" spans="1:14" ht="18" customHeight="1">
      <c r="A47" s="958" t="s">
        <v>823</v>
      </c>
      <c r="B47" s="3164">
        <v>144</v>
      </c>
      <c r="C47" s="952">
        <v>1900</v>
      </c>
      <c r="D47" s="958" t="s">
        <v>819</v>
      </c>
      <c r="E47" s="961">
        <v>12</v>
      </c>
      <c r="F47" s="957">
        <v>1900</v>
      </c>
      <c r="G47" s="967" t="s">
        <v>817</v>
      </c>
      <c r="H47" s="961">
        <v>31</v>
      </c>
      <c r="I47" s="957">
        <v>100</v>
      </c>
      <c r="J47" s="303"/>
      <c r="K47" s="303"/>
      <c r="L47" s="977"/>
    </row>
    <row r="48" spans="1:14" ht="18" customHeight="1">
      <c r="A48" s="986" t="s">
        <v>826</v>
      </c>
      <c r="B48" s="963">
        <v>222</v>
      </c>
      <c r="C48" s="952">
        <v>1900</v>
      </c>
      <c r="D48" s="958" t="s">
        <v>1096</v>
      </c>
      <c r="E48" s="961">
        <v>104</v>
      </c>
      <c r="F48" s="957">
        <v>1900</v>
      </c>
      <c r="G48" s="967" t="s">
        <v>6</v>
      </c>
      <c r="H48" s="961">
        <v>116</v>
      </c>
      <c r="I48" s="957">
        <v>2100</v>
      </c>
      <c r="J48" s="303"/>
      <c r="K48" s="303"/>
    </row>
    <row r="49" spans="1:11" ht="18" customHeight="1">
      <c r="A49" s="985" t="s">
        <v>829</v>
      </c>
      <c r="B49" s="963">
        <v>124</v>
      </c>
      <c r="C49" s="952">
        <v>2100</v>
      </c>
      <c r="D49" s="958" t="s">
        <v>824</v>
      </c>
      <c r="E49" s="961">
        <v>21</v>
      </c>
      <c r="F49" s="957">
        <v>1000</v>
      </c>
      <c r="G49" s="958" t="s">
        <v>822</v>
      </c>
      <c r="H49" s="961">
        <v>76</v>
      </c>
      <c r="I49" s="957">
        <v>700</v>
      </c>
      <c r="J49" s="303"/>
      <c r="K49" s="303"/>
    </row>
    <row r="50" spans="1:11" ht="18" customHeight="1">
      <c r="A50" s="958" t="s">
        <v>832</v>
      </c>
      <c r="B50" s="963">
        <v>105</v>
      </c>
      <c r="C50" s="952">
        <v>1830</v>
      </c>
      <c r="D50" s="958" t="s">
        <v>827</v>
      </c>
      <c r="E50" s="961">
        <v>3.8</v>
      </c>
      <c r="F50" s="957">
        <v>1500</v>
      </c>
      <c r="G50" s="958" t="s">
        <v>825</v>
      </c>
      <c r="H50" s="961">
        <v>102</v>
      </c>
      <c r="I50" s="957">
        <v>1900</v>
      </c>
      <c r="J50" s="303"/>
      <c r="K50" s="303"/>
    </row>
    <row r="51" spans="1:11" ht="18" customHeight="1">
      <c r="A51" s="958" t="s">
        <v>835</v>
      </c>
      <c r="B51" s="963">
        <v>230</v>
      </c>
      <c r="C51" s="952">
        <v>2100</v>
      </c>
      <c r="D51" s="958" t="s">
        <v>830</v>
      </c>
      <c r="E51" s="961">
        <v>12</v>
      </c>
      <c r="F51" s="957">
        <v>1200</v>
      </c>
      <c r="G51" s="958" t="s">
        <v>828</v>
      </c>
      <c r="H51" s="961">
        <v>74</v>
      </c>
      <c r="I51" s="957">
        <v>800</v>
      </c>
      <c r="J51" s="303"/>
      <c r="K51" s="303"/>
    </row>
    <row r="52" spans="1:11" ht="18" customHeight="1">
      <c r="A52" s="986" t="s">
        <v>838</v>
      </c>
      <c r="B52" s="963">
        <v>74</v>
      </c>
      <c r="C52" s="952">
        <v>1600</v>
      </c>
      <c r="D52" s="958" t="s">
        <v>833</v>
      </c>
      <c r="E52" s="961">
        <v>23.5</v>
      </c>
      <c r="F52" s="957">
        <v>200</v>
      </c>
      <c r="G52" s="958" t="s">
        <v>831</v>
      </c>
      <c r="H52" s="961">
        <v>54</v>
      </c>
      <c r="I52" s="957">
        <v>200</v>
      </c>
      <c r="J52" s="303"/>
      <c r="K52" s="303"/>
    </row>
    <row r="53" spans="1:11" ht="18" customHeight="1">
      <c r="A53" s="986" t="s">
        <v>841</v>
      </c>
      <c r="B53" s="963">
        <v>254</v>
      </c>
      <c r="C53" s="952">
        <v>2100</v>
      </c>
      <c r="D53" s="958" t="s">
        <v>836</v>
      </c>
      <c r="E53" s="987">
        <v>187</v>
      </c>
      <c r="F53" s="952">
        <v>800</v>
      </c>
      <c r="G53" s="958" t="s">
        <v>834</v>
      </c>
      <c r="H53" s="972">
        <v>92</v>
      </c>
      <c r="I53" s="989">
        <v>1900</v>
      </c>
      <c r="J53" s="303"/>
      <c r="K53" s="303"/>
    </row>
    <row r="54" spans="1:11" ht="18" customHeight="1">
      <c r="A54" s="3248" t="s">
        <v>1210</v>
      </c>
      <c r="B54" s="963">
        <v>42</v>
      </c>
      <c r="C54" s="952">
        <v>2100</v>
      </c>
      <c r="D54" s="981" t="s">
        <v>839</v>
      </c>
      <c r="E54" s="963">
        <v>115</v>
      </c>
      <c r="F54" s="952">
        <v>600</v>
      </c>
      <c r="G54" s="988" t="s">
        <v>837</v>
      </c>
      <c r="H54" s="972">
        <v>52</v>
      </c>
      <c r="I54" s="989">
        <v>2100</v>
      </c>
      <c r="J54" s="303"/>
      <c r="K54" s="303"/>
    </row>
    <row r="55" spans="1:11" ht="18" customHeight="1">
      <c r="A55" s="988" t="s">
        <v>843</v>
      </c>
      <c r="B55" s="972">
        <v>170</v>
      </c>
      <c r="C55" s="3213">
        <v>2100</v>
      </c>
      <c r="D55" s="986" t="s">
        <v>1159</v>
      </c>
      <c r="E55" s="3216">
        <v>17</v>
      </c>
      <c r="F55" s="3217">
        <v>1900</v>
      </c>
      <c r="G55" s="988" t="s">
        <v>840</v>
      </c>
      <c r="H55" s="3214">
        <v>30</v>
      </c>
      <c r="I55" s="3215">
        <v>1830</v>
      </c>
      <c r="J55" s="303"/>
      <c r="K55" s="303"/>
    </row>
    <row r="56" spans="1:11" ht="18" customHeight="1">
      <c r="A56" s="3436" t="s">
        <v>845</v>
      </c>
      <c r="B56" s="3437">
        <v>246</v>
      </c>
      <c r="C56" s="3438">
        <v>2100</v>
      </c>
      <c r="D56" s="962" t="s">
        <v>1238</v>
      </c>
      <c r="E56" s="3439">
        <v>25</v>
      </c>
      <c r="F56" s="3440">
        <v>2000</v>
      </c>
      <c r="G56" s="962"/>
      <c r="H56" s="3441"/>
      <c r="I56" s="3440"/>
      <c r="J56" s="303"/>
      <c r="K56" s="303"/>
    </row>
    <row r="57" spans="1:11" ht="15.6" thickBot="1">
      <c r="A57" s="3463" t="s">
        <v>743</v>
      </c>
      <c r="B57" s="3445">
        <v>99</v>
      </c>
      <c r="C57" s="3466">
        <v>2000</v>
      </c>
      <c r="D57" s="3464" t="s">
        <v>842</v>
      </c>
      <c r="E57" s="3446">
        <v>39</v>
      </c>
      <c r="F57" s="3467">
        <v>2100</v>
      </c>
      <c r="G57" s="3442"/>
      <c r="H57" s="3443"/>
      <c r="I57" s="3444"/>
      <c r="J57" s="303"/>
      <c r="K57" s="303"/>
    </row>
    <row r="58" spans="1:11" ht="14.4" thickTop="1">
      <c r="A58" s="682"/>
      <c r="B58" s="993"/>
      <c r="C58" s="993"/>
      <c r="D58" s="675"/>
      <c r="E58" s="994"/>
      <c r="F58" s="994"/>
      <c r="G58" s="680"/>
      <c r="H58" s="680"/>
      <c r="I58" s="888"/>
      <c r="J58" s="303"/>
      <c r="K58" s="303"/>
    </row>
    <row r="59" spans="1:11">
      <c r="A59" s="303"/>
      <c r="B59" s="303"/>
      <c r="C59" s="303"/>
      <c r="D59" s="303"/>
      <c r="E59" s="303"/>
      <c r="F59" s="303"/>
      <c r="G59" s="303"/>
      <c r="H59" s="303"/>
      <c r="I59" s="888"/>
      <c r="J59" s="303"/>
      <c r="K59" s="303"/>
    </row>
    <row r="60" spans="1:11">
      <c r="A60" s="681" t="s">
        <v>847</v>
      </c>
      <c r="B60" s="995"/>
      <c r="C60" s="995"/>
      <c r="D60" s="681" t="s">
        <v>488</v>
      </c>
      <c r="E60" s="995"/>
      <c r="F60" s="995"/>
      <c r="G60" s="996" t="s">
        <v>848</v>
      </c>
      <c r="H60" s="996"/>
      <c r="I60" s="888"/>
      <c r="J60" s="303"/>
      <c r="K60" s="303"/>
    </row>
    <row r="61" spans="1:11">
      <c r="A61" s="634" t="s">
        <v>490</v>
      </c>
      <c r="B61" s="913"/>
      <c r="C61" s="913"/>
      <c r="D61" s="913" t="s">
        <v>490</v>
      </c>
      <c r="E61" s="913"/>
      <c r="F61" s="913"/>
      <c r="G61" s="913" t="s">
        <v>849</v>
      </c>
      <c r="H61" s="913"/>
      <c r="I61" s="888"/>
      <c r="J61" s="303"/>
      <c r="K61" s="303"/>
    </row>
    <row r="62" spans="1:11">
      <c r="A62" s="898"/>
      <c r="B62" s="901"/>
      <c r="C62" s="901"/>
      <c r="D62" s="901"/>
      <c r="E62" s="901"/>
      <c r="F62" s="901"/>
      <c r="G62" s="901"/>
      <c r="H62" s="901"/>
      <c r="I62" s="901"/>
      <c r="J62" s="303"/>
      <c r="K62" s="303"/>
    </row>
    <row r="63" spans="1:11">
      <c r="A63" s="898"/>
      <c r="B63" s="901"/>
      <c r="C63" s="901"/>
      <c r="D63" s="901"/>
      <c r="E63" s="901"/>
      <c r="F63" s="901"/>
      <c r="G63" s="901"/>
      <c r="H63" s="901"/>
      <c r="I63" s="901"/>
      <c r="J63" s="303"/>
      <c r="K63" s="303"/>
    </row>
    <row r="64" spans="1:11">
      <c r="A64" s="384" t="s">
        <v>850</v>
      </c>
      <c r="B64" s="901"/>
      <c r="C64" s="901" t="s">
        <v>18</v>
      </c>
      <c r="D64" s="901" t="s">
        <v>851</v>
      </c>
      <c r="E64" s="901"/>
      <c r="F64" s="901"/>
      <c r="G64" s="384" t="s">
        <v>852</v>
      </c>
      <c r="H64" s="901"/>
      <c r="I64" s="901"/>
      <c r="J64" s="303"/>
      <c r="K64" s="303"/>
    </row>
    <row r="65" spans="1:11">
      <c r="A65" s="384" t="s">
        <v>853</v>
      </c>
      <c r="B65" s="901"/>
      <c r="C65" s="901"/>
      <c r="D65" s="384" t="s">
        <v>854</v>
      </c>
      <c r="E65" s="901"/>
      <c r="F65" s="901"/>
      <c r="G65" s="384" t="s">
        <v>855</v>
      </c>
      <c r="H65" s="901"/>
      <c r="I65" s="901"/>
      <c r="J65" s="303"/>
      <c r="K65" s="303"/>
    </row>
    <row r="66" spans="1:11">
      <c r="A66" s="384" t="s">
        <v>856</v>
      </c>
      <c r="B66" s="901"/>
      <c r="C66" s="901"/>
      <c r="D66" s="901" t="s">
        <v>857</v>
      </c>
      <c r="E66" s="901"/>
      <c r="F66" s="901"/>
      <c r="G66" s="384" t="s">
        <v>858</v>
      </c>
      <c r="H66" s="901"/>
      <c r="I66" s="901"/>
      <c r="J66" s="303"/>
      <c r="K66" s="303"/>
    </row>
    <row r="67" spans="1:11">
      <c r="A67" s="901" t="s">
        <v>859</v>
      </c>
      <c r="B67" s="901"/>
      <c r="C67" s="901"/>
      <c r="D67" s="384" t="s">
        <v>860</v>
      </c>
      <c r="E67" s="901"/>
      <c r="F67" s="901"/>
      <c r="G67" s="901" t="s">
        <v>861</v>
      </c>
      <c r="H67" s="901"/>
      <c r="I67" s="901"/>
      <c r="J67" s="303"/>
      <c r="K67" s="303"/>
    </row>
    <row r="68" spans="1:11">
      <c r="A68" s="901" t="s">
        <v>862</v>
      </c>
      <c r="B68" s="901"/>
      <c r="C68" s="901"/>
      <c r="D68" s="384" t="s">
        <v>863</v>
      </c>
      <c r="E68" s="901"/>
      <c r="F68" s="901"/>
      <c r="G68" s="898" t="s">
        <v>864</v>
      </c>
      <c r="H68" s="901"/>
      <c r="I68" s="901"/>
      <c r="J68" s="303"/>
      <c r="K68" s="303"/>
    </row>
    <row r="69" spans="1:11">
      <c r="A69" s="901" t="s">
        <v>865</v>
      </c>
      <c r="B69" s="901"/>
      <c r="C69" s="901"/>
      <c r="D69" s="901" t="s">
        <v>866</v>
      </c>
      <c r="E69" s="901"/>
      <c r="F69" s="901"/>
      <c r="G69" s="901" t="s">
        <v>867</v>
      </c>
      <c r="H69" s="901"/>
      <c r="I69" s="384"/>
      <c r="J69" s="303"/>
      <c r="K69" s="303"/>
    </row>
    <row r="70" spans="1:11">
      <c r="A70" s="901" t="s">
        <v>868</v>
      </c>
      <c r="B70" s="901"/>
      <c r="C70" s="901"/>
      <c r="D70" s="901" t="s">
        <v>869</v>
      </c>
      <c r="E70" s="901"/>
      <c r="F70" s="901"/>
      <c r="G70" s="898" t="s">
        <v>870</v>
      </c>
      <c r="H70" s="901"/>
      <c r="I70" s="384"/>
      <c r="J70" s="303"/>
      <c r="K70" s="303"/>
    </row>
    <row r="71" spans="1:11">
      <c r="A71" s="901" t="s">
        <v>871</v>
      </c>
      <c r="B71" s="384"/>
      <c r="C71" s="384"/>
      <c r="D71" s="901" t="s">
        <v>872</v>
      </c>
      <c r="E71" s="384"/>
      <c r="F71" s="384"/>
      <c r="G71" s="898" t="s">
        <v>873</v>
      </c>
      <c r="H71" s="384"/>
      <c r="I71" s="384"/>
      <c r="J71" s="303"/>
      <c r="K71" s="303"/>
    </row>
    <row r="72" spans="1:11">
      <c r="A72" s="901" t="s">
        <v>874</v>
      </c>
      <c r="B72" s="384"/>
      <c r="C72" s="384"/>
      <c r="D72" s="901" t="s">
        <v>875</v>
      </c>
      <c r="E72" s="384"/>
      <c r="F72" s="384"/>
      <c r="G72" s="898" t="s">
        <v>876</v>
      </c>
      <c r="H72" s="384"/>
      <c r="I72" s="384"/>
      <c r="J72" s="303"/>
      <c r="K72" s="303"/>
    </row>
    <row r="73" spans="1:11" ht="15.6">
      <c r="A73" s="901" t="s">
        <v>877</v>
      </c>
      <c r="B73" s="384"/>
      <c r="C73" s="384"/>
      <c r="D73" s="901" t="s">
        <v>878</v>
      </c>
      <c r="E73" s="384"/>
      <c r="F73" s="384"/>
      <c r="G73" s="898" t="s">
        <v>879</v>
      </c>
      <c r="H73" s="384"/>
      <c r="I73" s="902"/>
      <c r="J73" s="303"/>
      <c r="K73" s="303"/>
    </row>
    <row r="74" spans="1:11" ht="15.6">
      <c r="A74" s="901" t="s">
        <v>880</v>
      </c>
      <c r="B74" s="384"/>
      <c r="C74" s="384"/>
      <c r="D74" s="384" t="s">
        <v>881</v>
      </c>
      <c r="E74" s="384"/>
      <c r="F74" s="384"/>
      <c r="G74" s="384"/>
      <c r="H74" s="902" t="s">
        <v>882</v>
      </c>
      <c r="I74" s="303"/>
      <c r="J74" s="303"/>
      <c r="K74" s="303"/>
    </row>
    <row r="76" spans="1:11" ht="15.6">
      <c r="H76" s="997"/>
    </row>
  </sheetData>
  <customSheetViews>
    <customSheetView guid="{B91C2E87-5EDA-40AE-AC27-0E2C17E803CE}" showPageBreaks="1" printArea="1" topLeftCell="A43">
      <selection activeCell="H17" sqref="H17:I55"/>
      <pageMargins left="0.55000000000000004" right="0.12" top="0.17" bottom="0.15" header="0.19" footer="0.15"/>
      <pageSetup scale="62" orientation="portrait" r:id="rId1"/>
    </customSheetView>
    <customSheetView guid="{7C71EF2A-5ADA-494C-8F58-DDA71753DD90}" showPageBreaks="1" printArea="1" topLeftCell="A40">
      <selection sqref="A1:J73"/>
      <pageMargins left="0.55000000000000004" right="0.12" top="0.17" bottom="0.15" header="0.19" footer="0.15"/>
      <pageSetup scale="63" orientation="portrait" r:id="rId2"/>
    </customSheetView>
    <customSheetView guid="{23F4DC00-BC97-4745-AA5C-F05D469CB1EF}" showPageBreaks="1" printArea="1">
      <selection sqref="A1:J73"/>
      <pageMargins left="0.55000000000000004" right="0.12" top="0.17" bottom="0.15" header="0.19" footer="0.15"/>
      <pageSetup scale="63" orientation="portrait" r:id="rId3"/>
    </customSheetView>
    <customSheetView guid="{5A803268-F6C5-4035-B3E1-A94CB9AA8994}" showPageBreaks="1" printArea="1">
      <selection sqref="A1:J73"/>
      <pageMargins left="0.55000000000000004" right="0.12" top="0.17" bottom="0.15" header="0.19" footer="0.15"/>
      <pageSetup scale="63" orientation="portrait" r:id="rId4"/>
    </customSheetView>
    <customSheetView guid="{4593F3EE-0998-4E0E-994A-E02D6BAF3A4B}" showPageBreaks="1" printArea="1">
      <selection sqref="A1:J73"/>
      <pageMargins left="0.55000000000000004" right="0.12" top="0.17" bottom="0.15" header="0.19" footer="0.15"/>
      <pageSetup scale="63" orientation="portrait" r:id="rId5"/>
    </customSheetView>
  </customSheetViews>
  <pageMargins left="0.55000000000000004" right="0.12" top="0.17" bottom="0.15" header="0.19" footer="0.15"/>
  <pageSetup scale="62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0">
    <tabColor rgb="FFFF33CC"/>
  </sheetPr>
  <dimension ref="A1:AT94"/>
  <sheetViews>
    <sheetView workbookViewId="0">
      <selection activeCell="A2" sqref="A2"/>
    </sheetView>
  </sheetViews>
  <sheetFormatPr defaultColWidth="8.88671875" defaultRowHeight="13.8"/>
  <cols>
    <col min="1" max="1" width="17.88671875" style="1225" customWidth="1"/>
    <col min="2" max="2" width="12.44140625" style="6" customWidth="1"/>
    <col min="3" max="3" width="12" style="6" customWidth="1"/>
    <col min="4" max="4" width="11.33203125" style="6" customWidth="1"/>
    <col min="5" max="5" width="10.88671875" style="6" customWidth="1"/>
    <col min="6" max="6" width="16.44140625" style="1225" customWidth="1"/>
    <col min="7" max="7" width="11.88671875" style="6" customWidth="1"/>
    <col min="8" max="8" width="9.44140625" style="6" customWidth="1"/>
    <col min="9" max="9" width="11.88671875" style="6" customWidth="1"/>
    <col min="10" max="10" width="14" style="6" customWidth="1"/>
    <col min="11" max="11" width="8.88671875" style="6"/>
    <col min="12" max="12" width="13.33203125" style="6" customWidth="1"/>
    <col min="13" max="13" width="12.6640625" style="6" customWidth="1"/>
    <col min="14" max="14" width="10.6640625" style="6" customWidth="1"/>
    <col min="15" max="15" width="10.109375" style="6" customWidth="1"/>
    <col min="16" max="16" width="9.6640625" style="6" customWidth="1"/>
    <col min="17" max="17" width="9.88671875" style="6" customWidth="1"/>
    <col min="18" max="18" width="8" style="6" customWidth="1"/>
    <col min="19" max="19" width="9.88671875" style="6" customWidth="1"/>
    <col min="20" max="20" width="8.6640625" style="6" customWidth="1"/>
    <col min="21" max="21" width="9.33203125" style="6" customWidth="1"/>
    <col min="22" max="22" width="8.44140625" style="6" customWidth="1"/>
    <col min="23" max="23" width="12.88671875" style="6" bestFit="1" customWidth="1"/>
    <col min="24" max="24" width="8.109375" style="6" customWidth="1"/>
    <col min="25" max="25" width="8.6640625" style="6" customWidth="1"/>
    <col min="26" max="27" width="8.33203125" style="6" customWidth="1"/>
    <col min="28" max="28" width="12.88671875" style="6" bestFit="1" customWidth="1"/>
    <col min="29" max="29" width="9.5546875" style="6" customWidth="1"/>
    <col min="30" max="32" width="12.88671875" style="6" bestFit="1" customWidth="1"/>
    <col min="33" max="33" width="8.6640625" style="6" customWidth="1"/>
    <col min="34" max="34" width="7.6640625" style="6" customWidth="1"/>
    <col min="35" max="37" width="8.88671875" style="6"/>
    <col min="38" max="39" width="10.33203125" style="6" customWidth="1"/>
    <col min="40" max="40" width="8.88671875" style="6" customWidth="1"/>
    <col min="41" max="41" width="11.109375" style="6" customWidth="1"/>
    <col min="42" max="42" width="10.6640625" style="6" customWidth="1"/>
    <col min="43" max="16384" width="8.88671875" style="6"/>
  </cols>
  <sheetData>
    <row r="1" spans="1:46" ht="12" customHeight="1">
      <c r="A1" s="883"/>
      <c r="C1" s="625"/>
      <c r="D1" s="625"/>
      <c r="E1" s="625"/>
      <c r="F1" s="625"/>
      <c r="G1" s="625"/>
      <c r="H1" s="625"/>
      <c r="I1" s="883"/>
      <c r="J1" s="883"/>
      <c r="K1" s="990"/>
    </row>
    <row r="2" spans="1:46" ht="22.95" customHeight="1">
      <c r="A2" s="1083"/>
      <c r="B2" s="1084" t="s">
        <v>1214</v>
      </c>
      <c r="C2" s="1085"/>
      <c r="D2" s="1085"/>
      <c r="E2" s="1085"/>
      <c r="F2" s="1085"/>
      <c r="G2" s="1085"/>
      <c r="H2" s="1085"/>
      <c r="I2" s="1086"/>
      <c r="J2" s="1086"/>
      <c r="K2" s="990"/>
      <c r="AN2" s="6">
        <v>219</v>
      </c>
    </row>
    <row r="3" spans="1:46" ht="21.6" customHeight="1">
      <c r="A3" s="1087" t="s">
        <v>185</v>
      </c>
      <c r="B3" s="1088">
        <f>'En-Curve'!Q7</f>
        <v>41855</v>
      </c>
      <c r="C3" s="883"/>
      <c r="D3" s="883"/>
      <c r="E3" s="883"/>
      <c r="F3" s="883"/>
      <c r="G3" s="883"/>
      <c r="H3" s="883"/>
      <c r="I3" s="883"/>
      <c r="J3" s="883"/>
      <c r="K3" s="990"/>
      <c r="L3" s="1088"/>
    </row>
    <row r="4" spans="1:46" ht="16.95" customHeight="1" thickBot="1">
      <c r="A4" s="1087"/>
      <c r="B4" s="1089"/>
      <c r="C4" s="883"/>
      <c r="D4" s="883"/>
      <c r="E4" s="883"/>
      <c r="F4" s="883"/>
      <c r="G4" s="883"/>
      <c r="H4" s="883"/>
      <c r="I4" s="883"/>
      <c r="J4" s="883"/>
      <c r="K4" s="990"/>
      <c r="L4" s="1088"/>
    </row>
    <row r="5" spans="1:46" ht="15.6">
      <c r="A5" s="1090" t="s">
        <v>926</v>
      </c>
      <c r="B5" s="1091" t="s">
        <v>927</v>
      </c>
      <c r="C5" s="1091" t="s">
        <v>741</v>
      </c>
      <c r="D5" s="1091" t="s">
        <v>928</v>
      </c>
      <c r="E5" s="1092" t="s">
        <v>741</v>
      </c>
      <c r="F5" s="1093" t="s">
        <v>926</v>
      </c>
      <c r="G5" s="1093" t="s">
        <v>927</v>
      </c>
      <c r="H5" s="1091" t="s">
        <v>741</v>
      </c>
      <c r="I5" s="1091" t="s">
        <v>928</v>
      </c>
      <c r="J5" s="1092" t="s">
        <v>741</v>
      </c>
      <c r="K5" s="990"/>
    </row>
    <row r="6" spans="1:46" ht="21" thickBot="1">
      <c r="A6" s="1094"/>
      <c r="B6" s="1095" t="s">
        <v>929</v>
      </c>
      <c r="C6" s="1095"/>
      <c r="D6" s="1095" t="s">
        <v>929</v>
      </c>
      <c r="E6" s="1096"/>
      <c r="F6" s="1097"/>
      <c r="G6" s="1095" t="s">
        <v>929</v>
      </c>
      <c r="H6" s="1095"/>
      <c r="I6" s="1095" t="s">
        <v>929</v>
      </c>
      <c r="J6" s="1096"/>
      <c r="K6" s="990"/>
      <c r="Y6" s="1098"/>
      <c r="Z6" s="1098"/>
      <c r="AA6" s="691"/>
    </row>
    <row r="7" spans="1:46" ht="16.2" thickBot="1">
      <c r="A7" s="1099" t="s">
        <v>930</v>
      </c>
      <c r="B7" s="1095" t="s">
        <v>931</v>
      </c>
      <c r="C7" s="1095"/>
      <c r="D7" s="1100" t="s">
        <v>931</v>
      </c>
      <c r="E7" s="1096"/>
      <c r="F7" s="1101"/>
      <c r="G7" s="1095" t="s">
        <v>931</v>
      </c>
      <c r="H7" s="1095"/>
      <c r="I7" s="1100" t="s">
        <v>931</v>
      </c>
      <c r="J7" s="1096"/>
      <c r="K7" s="990"/>
    </row>
    <row r="8" spans="1:46" ht="21" thickBot="1">
      <c r="A8" s="1117" t="s">
        <v>932</v>
      </c>
      <c r="B8" s="1118">
        <f>AP12</f>
        <v>393</v>
      </c>
      <c r="C8" s="1121">
        <f>AP13</f>
        <v>0.125</v>
      </c>
      <c r="D8" s="1120">
        <f>AP14</f>
        <v>386</v>
      </c>
      <c r="E8" s="1121">
        <f>AP15</f>
        <v>0.8125</v>
      </c>
      <c r="F8" s="1122" t="s">
        <v>933</v>
      </c>
      <c r="G8" s="1123">
        <f>AS12</f>
        <v>376</v>
      </c>
      <c r="H8" s="1124">
        <f>AS13</f>
        <v>0.16666666666666699</v>
      </c>
      <c r="I8" s="2880">
        <f>AS14</f>
        <v>366</v>
      </c>
      <c r="J8" s="1121">
        <f>AS15</f>
        <v>0.79166666666666696</v>
      </c>
      <c r="K8" s="990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1"/>
      <c r="X8" s="691"/>
      <c r="Y8" s="691"/>
      <c r="Z8" s="1098"/>
      <c r="AA8" s="1102"/>
      <c r="AB8" s="1103"/>
      <c r="AC8" s="691"/>
      <c r="AD8" s="691"/>
      <c r="AE8" s="691"/>
      <c r="AF8" s="691"/>
      <c r="AG8" s="691"/>
      <c r="AH8" s="691"/>
      <c r="AI8" s="691"/>
      <c r="AJ8" s="691"/>
      <c r="AK8" s="691"/>
      <c r="AL8" s="691"/>
      <c r="AM8" s="691"/>
      <c r="AN8" s="1098"/>
      <c r="AO8" s="1098"/>
      <c r="AP8" s="691"/>
    </row>
    <row r="9" spans="1:46" ht="20.399999999999999">
      <c r="A9" s="1130" t="s">
        <v>934</v>
      </c>
      <c r="B9" s="1131">
        <f>AO12</f>
        <v>394</v>
      </c>
      <c r="C9" s="1132">
        <f>AO13</f>
        <v>0.70833333333333404</v>
      </c>
      <c r="D9" s="1131">
        <f>AO14</f>
        <v>391</v>
      </c>
      <c r="E9" s="1132">
        <f>AO15</f>
        <v>4.1666666666666997E-2</v>
      </c>
      <c r="F9" s="1133" t="s">
        <v>753</v>
      </c>
      <c r="G9" s="1131">
        <f>AQ12</f>
        <v>384</v>
      </c>
      <c r="H9" s="1134">
        <f>AQ13</f>
        <v>0.25</v>
      </c>
      <c r="I9" s="1131">
        <f>AQ14</f>
        <v>372</v>
      </c>
      <c r="J9" s="1132">
        <f>AQ15</f>
        <v>0.5</v>
      </c>
      <c r="K9" s="990"/>
      <c r="M9" s="1108"/>
      <c r="N9" s="3561" t="s">
        <v>935</v>
      </c>
      <c r="O9" s="3561"/>
      <c r="P9" s="3561"/>
      <c r="Q9" s="3561"/>
      <c r="R9" s="3561"/>
      <c r="S9" s="3561"/>
      <c r="T9" s="3561"/>
      <c r="U9" s="3561"/>
      <c r="V9" s="3561"/>
      <c r="W9" s="3561"/>
      <c r="X9" s="3561"/>
      <c r="Y9" s="3561"/>
      <c r="Z9" s="3561"/>
      <c r="AA9" s="3561"/>
      <c r="AB9" s="3561"/>
      <c r="AC9" s="3561"/>
      <c r="AD9" s="3561"/>
      <c r="AE9" s="3561"/>
      <c r="AF9" s="3561"/>
      <c r="AG9" s="3561"/>
      <c r="AH9" s="3561"/>
      <c r="AI9" s="3561"/>
      <c r="AJ9" s="3561"/>
      <c r="AK9" s="3561"/>
      <c r="AL9" s="3561"/>
      <c r="AM9" s="3461"/>
      <c r="AN9" s="3562"/>
      <c r="AO9" s="3562"/>
      <c r="AP9" s="3562"/>
      <c r="AQ9" s="3326" t="s">
        <v>936</v>
      </c>
      <c r="AR9" s="3326"/>
      <c r="AS9" s="3319"/>
    </row>
    <row r="10" spans="1:46" ht="21" thickBot="1">
      <c r="A10" s="1104" t="s">
        <v>1219</v>
      </c>
      <c r="B10" s="2536">
        <f>AR12</f>
        <v>390</v>
      </c>
      <c r="C10" s="2538">
        <f>AR13</f>
        <v>4.1666666666666664E-2</v>
      </c>
      <c r="D10" s="2537">
        <f>AR14</f>
        <v>381</v>
      </c>
      <c r="E10" s="2538">
        <f>AR15</f>
        <v>0.66666666666666696</v>
      </c>
      <c r="F10" s="1105"/>
      <c r="G10" s="1106"/>
      <c r="H10" s="1106"/>
      <c r="I10" s="1107"/>
      <c r="J10" s="2538"/>
      <c r="K10" s="990"/>
      <c r="M10" s="2548"/>
      <c r="N10" s="3350"/>
      <c r="O10" s="3350"/>
      <c r="P10" s="3350"/>
      <c r="Q10" s="3350"/>
      <c r="R10" s="3350"/>
      <c r="S10" s="3350"/>
      <c r="T10" s="3350"/>
      <c r="U10" s="3350"/>
      <c r="V10" s="3350"/>
      <c r="W10" s="3350"/>
      <c r="X10" s="3350"/>
      <c r="Y10" s="3350"/>
      <c r="Z10" s="3350"/>
      <c r="AA10" s="3350"/>
      <c r="AB10" s="3350"/>
      <c r="AC10" s="3350"/>
      <c r="AD10" s="3350"/>
      <c r="AE10" s="3350"/>
      <c r="AF10" s="3350"/>
      <c r="AG10" s="3350"/>
      <c r="AH10" s="3350"/>
      <c r="AI10" s="3350"/>
      <c r="AJ10" s="3350"/>
      <c r="AK10" s="3350"/>
      <c r="AL10" s="3350"/>
      <c r="AM10" s="3461"/>
      <c r="AN10" s="3339"/>
      <c r="AO10" s="3339"/>
      <c r="AP10" s="3339"/>
      <c r="AQ10" s="3326"/>
      <c r="AR10" s="3326"/>
      <c r="AS10" s="3319"/>
    </row>
    <row r="11" spans="1:46" ht="21" thickBot="1">
      <c r="A11" s="1109" t="s">
        <v>937</v>
      </c>
      <c r="B11" s="1110" t="s">
        <v>931</v>
      </c>
      <c r="C11" s="1110"/>
      <c r="D11" s="1111" t="s">
        <v>931</v>
      </c>
      <c r="E11" s="1112"/>
      <c r="F11" s="1113" t="s">
        <v>937</v>
      </c>
      <c r="G11" s="1110" t="s">
        <v>931</v>
      </c>
      <c r="H11" s="1110"/>
      <c r="I11" s="1111" t="s">
        <v>931</v>
      </c>
      <c r="J11" s="1112"/>
      <c r="K11" s="990"/>
      <c r="M11" s="1114" t="s">
        <v>938</v>
      </c>
      <c r="N11" s="1115" t="s">
        <v>767</v>
      </c>
      <c r="O11" s="1115" t="s">
        <v>112</v>
      </c>
      <c r="P11" s="1115" t="s">
        <v>785</v>
      </c>
      <c r="Q11" s="1115" t="s">
        <v>113</v>
      </c>
      <c r="R11" s="1116" t="s">
        <v>939</v>
      </c>
      <c r="S11" s="3313" t="s">
        <v>837</v>
      </c>
      <c r="T11" s="3313" t="s">
        <v>794</v>
      </c>
      <c r="U11" s="3313" t="s">
        <v>940</v>
      </c>
      <c r="V11" s="3313" t="s">
        <v>941</v>
      </c>
      <c r="W11" s="3313" t="s">
        <v>942</v>
      </c>
      <c r="X11" s="3313" t="s">
        <v>779</v>
      </c>
      <c r="Y11" s="3313" t="s">
        <v>943</v>
      </c>
      <c r="Z11" s="3313" t="s">
        <v>823</v>
      </c>
      <c r="AA11" s="3313" t="s">
        <v>774</v>
      </c>
      <c r="AB11" s="3313" t="s">
        <v>944</v>
      </c>
      <c r="AC11" s="3313" t="s">
        <v>945</v>
      </c>
      <c r="AD11" s="3313" t="s">
        <v>760</v>
      </c>
      <c r="AE11" s="3313" t="s">
        <v>2</v>
      </c>
      <c r="AF11" s="3313" t="s">
        <v>784</v>
      </c>
      <c r="AG11" s="3313" t="s">
        <v>946</v>
      </c>
      <c r="AH11" s="3313" t="s">
        <v>64</v>
      </c>
      <c r="AI11" s="3313" t="s">
        <v>947</v>
      </c>
      <c r="AJ11" s="3313" t="s">
        <v>839</v>
      </c>
      <c r="AK11" s="3313" t="s">
        <v>1218</v>
      </c>
      <c r="AL11" s="3314" t="s">
        <v>753</v>
      </c>
      <c r="AM11" s="3313" t="s">
        <v>1239</v>
      </c>
      <c r="AN11" s="3323" t="s">
        <v>948</v>
      </c>
      <c r="AO11" s="3324" t="s">
        <v>934</v>
      </c>
      <c r="AP11" s="3325" t="s">
        <v>932</v>
      </c>
      <c r="AQ11" s="3320" t="s">
        <v>753</v>
      </c>
      <c r="AR11" s="3321" t="s">
        <v>1219</v>
      </c>
      <c r="AS11" s="3322" t="s">
        <v>933</v>
      </c>
    </row>
    <row r="12" spans="1:46" ht="16.5" customHeight="1">
      <c r="A12" s="1117" t="s">
        <v>767</v>
      </c>
      <c r="B12" s="1118">
        <f>N12</f>
        <v>230</v>
      </c>
      <c r="C12" s="1119">
        <f>N13</f>
        <v>4.1666666666666664E-2</v>
      </c>
      <c r="D12" s="1120">
        <f>N14</f>
        <v>228</v>
      </c>
      <c r="E12" s="1121">
        <f>N15</f>
        <v>0.41666666666666702</v>
      </c>
      <c r="F12" s="1122" t="s">
        <v>796</v>
      </c>
      <c r="G12" s="1123">
        <f>AB12</f>
        <v>216</v>
      </c>
      <c r="H12" s="1124">
        <f>AB13</f>
        <v>4.1666666666666664E-2</v>
      </c>
      <c r="I12" s="2880">
        <f>AB14</f>
        <v>210</v>
      </c>
      <c r="J12" s="1125">
        <f>AB15</f>
        <v>0.95833333333333404</v>
      </c>
      <c r="K12" s="990"/>
      <c r="M12" s="1126" t="s">
        <v>949</v>
      </c>
      <c r="N12" s="1128">
        <v>230</v>
      </c>
      <c r="O12" s="1128">
        <v>232</v>
      </c>
      <c r="P12" s="1128">
        <v>235</v>
      </c>
      <c r="Q12" s="1128">
        <v>225</v>
      </c>
      <c r="R12" s="1128">
        <v>223</v>
      </c>
      <c r="S12" s="1128">
        <v>224</v>
      </c>
      <c r="T12" s="1128">
        <v>213</v>
      </c>
      <c r="U12" s="1128">
        <v>240</v>
      </c>
      <c r="V12" s="1128">
        <v>222</v>
      </c>
      <c r="W12" s="1128">
        <v>223</v>
      </c>
      <c r="X12" s="1128">
        <v>225</v>
      </c>
      <c r="Y12" s="1128">
        <v>225</v>
      </c>
      <c r="Z12" s="1128">
        <v>230</v>
      </c>
      <c r="AA12" s="1128">
        <v>232</v>
      </c>
      <c r="AB12" s="1128">
        <v>216</v>
      </c>
      <c r="AC12" s="1128">
        <v>228</v>
      </c>
      <c r="AD12" s="1128">
        <v>238</v>
      </c>
      <c r="AE12" s="1128">
        <v>226</v>
      </c>
      <c r="AF12" s="1128">
        <v>223</v>
      </c>
      <c r="AG12" s="1128">
        <v>224</v>
      </c>
      <c r="AH12" s="1128">
        <v>234</v>
      </c>
      <c r="AI12" s="1128">
        <v>216</v>
      </c>
      <c r="AJ12" s="1128">
        <v>218</v>
      </c>
      <c r="AK12" s="1128">
        <v>235</v>
      </c>
      <c r="AL12" s="3315">
        <v>224</v>
      </c>
      <c r="AM12" s="3315">
        <v>233</v>
      </c>
      <c r="AN12" s="3315">
        <v>229</v>
      </c>
      <c r="AO12" s="1127">
        <v>394</v>
      </c>
      <c r="AP12" s="1128">
        <v>393</v>
      </c>
      <c r="AQ12" s="1128">
        <v>384</v>
      </c>
      <c r="AR12" s="1128">
        <v>390</v>
      </c>
      <c r="AS12" s="1129">
        <v>376</v>
      </c>
      <c r="AT12" s="6">
        <v>374</v>
      </c>
    </row>
    <row r="13" spans="1:46" ht="12" customHeight="1">
      <c r="A13" s="1130" t="s">
        <v>112</v>
      </c>
      <c r="B13" s="1131">
        <f>O12</f>
        <v>232</v>
      </c>
      <c r="C13" s="1134">
        <f>O13</f>
        <v>4.1666666666666664E-2</v>
      </c>
      <c r="D13" s="1131">
        <f>O14</f>
        <v>225</v>
      </c>
      <c r="E13" s="1132">
        <f>O15</f>
        <v>0.20833333333333401</v>
      </c>
      <c r="F13" s="1133" t="s">
        <v>748</v>
      </c>
      <c r="G13" s="1131">
        <f>AC12</f>
        <v>228</v>
      </c>
      <c r="H13" s="1134">
        <f>AC13</f>
        <v>4.1666666666666664E-2</v>
      </c>
      <c r="I13" s="1131">
        <f>AC14</f>
        <v>222</v>
      </c>
      <c r="J13" s="1132">
        <f>AC15</f>
        <v>0.41666666666666702</v>
      </c>
      <c r="K13" s="990"/>
      <c r="M13" s="1126" t="s">
        <v>951</v>
      </c>
      <c r="N13" s="1136">
        <v>4.1666666666666664E-2</v>
      </c>
      <c r="O13" s="1136">
        <v>4.1666666666666664E-2</v>
      </c>
      <c r="P13" s="1136">
        <v>4.1666666666666664E-2</v>
      </c>
      <c r="Q13" s="1136">
        <v>0.25</v>
      </c>
      <c r="R13" s="1136">
        <v>0.58333333333333404</v>
      </c>
      <c r="S13" s="1136">
        <v>0.75</v>
      </c>
      <c r="T13" s="1136">
        <v>0.75</v>
      </c>
      <c r="U13" s="1136">
        <v>0.70833333333333404</v>
      </c>
      <c r="V13" s="1136">
        <v>8.3333333333333329E-2</v>
      </c>
      <c r="W13" s="1136">
        <v>8.3333333333333329E-2</v>
      </c>
      <c r="X13" s="1136">
        <v>4.1666666666666664E-2</v>
      </c>
      <c r="Y13" s="1136">
        <v>4.1666666666666664E-2</v>
      </c>
      <c r="Z13" s="1136">
        <v>0.45833333333333398</v>
      </c>
      <c r="AA13" s="1136">
        <v>0.20833333333333401</v>
      </c>
      <c r="AB13" s="1136">
        <v>4.1666666666666664E-2</v>
      </c>
      <c r="AC13" s="1136">
        <v>4.1666666666666664E-2</v>
      </c>
      <c r="AD13" s="1136">
        <v>4.1666666666666664E-2</v>
      </c>
      <c r="AE13" s="1136">
        <v>0.25</v>
      </c>
      <c r="AF13" s="1136">
        <v>4.1666666666666664E-2</v>
      </c>
      <c r="AG13" s="1136">
        <v>0.125</v>
      </c>
      <c r="AH13" s="1136">
        <v>0.41666666666666702</v>
      </c>
      <c r="AI13" s="1136">
        <v>0.125</v>
      </c>
      <c r="AJ13" s="1136">
        <v>4.1666666666666664E-2</v>
      </c>
      <c r="AK13" s="1136">
        <v>8.3333333333333329E-2</v>
      </c>
      <c r="AL13" s="3316">
        <v>0.125</v>
      </c>
      <c r="AM13" s="3316">
        <v>4.1666666666666664E-2</v>
      </c>
      <c r="AN13" s="3316">
        <v>4.1666666666666664E-2</v>
      </c>
      <c r="AO13" s="1135">
        <v>0.70833333333333404</v>
      </c>
      <c r="AP13" s="1136">
        <v>0.125</v>
      </c>
      <c r="AQ13" s="1136">
        <v>0.25</v>
      </c>
      <c r="AR13" s="1136">
        <v>4.1666666666666664E-2</v>
      </c>
      <c r="AS13" s="1137">
        <v>0.16666666666666699</v>
      </c>
      <c r="AT13" s="6">
        <v>0.25</v>
      </c>
    </row>
    <row r="14" spans="1:46" ht="14.25" customHeight="1">
      <c r="A14" s="1138" t="s">
        <v>785</v>
      </c>
      <c r="B14" s="1131">
        <f>P12</f>
        <v>235</v>
      </c>
      <c r="C14" s="1134">
        <f>P13</f>
        <v>4.1666666666666664E-2</v>
      </c>
      <c r="D14" s="1131">
        <f>P14</f>
        <v>231</v>
      </c>
      <c r="E14" s="1132">
        <f>P15</f>
        <v>0.54166666666666696</v>
      </c>
      <c r="F14" s="1139" t="s">
        <v>760</v>
      </c>
      <c r="G14" s="1140">
        <f>AD12</f>
        <v>238</v>
      </c>
      <c r="H14" s="1141">
        <f>AD13</f>
        <v>4.1666666666666664E-2</v>
      </c>
      <c r="I14" s="3218">
        <f>AD14</f>
        <v>234</v>
      </c>
      <c r="J14" s="1142">
        <f>AD15</f>
        <v>0.8125</v>
      </c>
      <c r="K14" s="990"/>
      <c r="M14" s="1143" t="s">
        <v>165</v>
      </c>
      <c r="N14" s="1145">
        <v>228</v>
      </c>
      <c r="O14" s="1145">
        <v>225</v>
      </c>
      <c r="P14" s="1145">
        <v>231</v>
      </c>
      <c r="Q14" s="1145">
        <v>220</v>
      </c>
      <c r="R14" s="1145">
        <v>215</v>
      </c>
      <c r="S14" s="1145">
        <v>205</v>
      </c>
      <c r="T14" s="1145">
        <v>194</v>
      </c>
      <c r="U14" s="1145">
        <v>231</v>
      </c>
      <c r="V14" s="1145">
        <v>217</v>
      </c>
      <c r="W14" s="1145">
        <v>219</v>
      </c>
      <c r="X14" s="1145">
        <v>219</v>
      </c>
      <c r="Y14" s="1145">
        <v>217</v>
      </c>
      <c r="Z14" s="1145">
        <v>219</v>
      </c>
      <c r="AA14" s="1145">
        <v>225</v>
      </c>
      <c r="AB14" s="1145">
        <v>210</v>
      </c>
      <c r="AC14" s="1145">
        <v>222</v>
      </c>
      <c r="AD14" s="1145">
        <v>234</v>
      </c>
      <c r="AE14" s="1145">
        <v>218</v>
      </c>
      <c r="AF14" s="1145">
        <v>216</v>
      </c>
      <c r="AG14" s="1145">
        <v>217</v>
      </c>
      <c r="AH14" s="1145">
        <v>226</v>
      </c>
      <c r="AI14" s="1145">
        <v>208</v>
      </c>
      <c r="AJ14" s="1145">
        <v>210</v>
      </c>
      <c r="AK14" s="1145">
        <v>229</v>
      </c>
      <c r="AL14" s="3317">
        <v>217</v>
      </c>
      <c r="AM14" s="3317">
        <v>231</v>
      </c>
      <c r="AN14" s="3317">
        <v>223</v>
      </c>
      <c r="AO14" s="1144">
        <v>391</v>
      </c>
      <c r="AP14" s="1145">
        <v>386</v>
      </c>
      <c r="AQ14" s="1145">
        <v>372</v>
      </c>
      <c r="AR14" s="1145">
        <v>381</v>
      </c>
      <c r="AS14" s="1146">
        <v>366</v>
      </c>
      <c r="AT14" s="6">
        <v>361</v>
      </c>
    </row>
    <row r="15" spans="1:46" ht="14.25" customHeight="1" thickBot="1">
      <c r="A15" s="1130" t="s">
        <v>113</v>
      </c>
      <c r="B15" s="1131">
        <f>Q12</f>
        <v>225</v>
      </c>
      <c r="C15" s="1134">
        <f>Q13</f>
        <v>0.25</v>
      </c>
      <c r="D15" s="1131">
        <f>Q14</f>
        <v>220</v>
      </c>
      <c r="E15" s="1132">
        <f>Q15</f>
        <v>0.54166666666666696</v>
      </c>
      <c r="F15" s="1133" t="s">
        <v>2</v>
      </c>
      <c r="G15" s="3355">
        <f>AE12</f>
        <v>226</v>
      </c>
      <c r="H15" s="1134">
        <f>AE13</f>
        <v>0.25</v>
      </c>
      <c r="I15" s="1131">
        <f>AE14</f>
        <v>218</v>
      </c>
      <c r="J15" s="1132">
        <f>AE15</f>
        <v>0.5</v>
      </c>
      <c r="K15" s="990"/>
      <c r="M15" s="1147" t="s">
        <v>951</v>
      </c>
      <c r="N15" s="1149">
        <v>0.41666666666666702</v>
      </c>
      <c r="O15" s="1149">
        <v>0.20833333333333401</v>
      </c>
      <c r="P15" s="1149">
        <v>0.54166666666666696</v>
      </c>
      <c r="Q15" s="1149">
        <v>0.54166666666666696</v>
      </c>
      <c r="R15" s="1149">
        <v>0.91666666666666696</v>
      </c>
      <c r="S15" s="1149">
        <v>0.79166666666666696</v>
      </c>
      <c r="T15" s="1149">
        <v>0.79166666666666696</v>
      </c>
      <c r="U15" s="1149">
        <v>0.29166666666666702</v>
      </c>
      <c r="V15" s="1149">
        <v>0.5</v>
      </c>
      <c r="W15" s="1149">
        <v>0.45833333333333398</v>
      </c>
      <c r="X15" s="1149">
        <v>0.41666666666666702</v>
      </c>
      <c r="Y15" s="1149">
        <v>0.5</v>
      </c>
      <c r="Z15" s="1149">
        <v>0.5</v>
      </c>
      <c r="AA15" s="1149">
        <v>0.625</v>
      </c>
      <c r="AB15" s="1149">
        <v>0.95833333333333404</v>
      </c>
      <c r="AC15" s="1149">
        <v>0.41666666666666702</v>
      </c>
      <c r="AD15" s="1149">
        <v>0.8125</v>
      </c>
      <c r="AE15" s="1149">
        <v>0.5</v>
      </c>
      <c r="AF15" s="1149">
        <v>0.5</v>
      </c>
      <c r="AG15" s="1149">
        <v>0.45833333333333398</v>
      </c>
      <c r="AH15" s="1149">
        <v>0.33333333333333398</v>
      </c>
      <c r="AI15" s="1149">
        <v>0.375</v>
      </c>
      <c r="AJ15" s="1149">
        <v>0.375</v>
      </c>
      <c r="AK15" s="1149">
        <v>0.41666666666666702</v>
      </c>
      <c r="AL15" s="3318">
        <v>0.5</v>
      </c>
      <c r="AM15" s="3318">
        <v>0.58333333333333404</v>
      </c>
      <c r="AN15" s="3318">
        <v>0.45833333333333398</v>
      </c>
      <c r="AO15" s="1148">
        <v>4.1666666666666997E-2</v>
      </c>
      <c r="AP15" s="1149">
        <v>0.8125</v>
      </c>
      <c r="AQ15" s="1149">
        <v>0.5</v>
      </c>
      <c r="AR15" s="1149">
        <v>0.66666666666666696</v>
      </c>
      <c r="AS15" s="1150">
        <v>0.79166666666666696</v>
      </c>
      <c r="AT15" s="6">
        <v>0.625</v>
      </c>
    </row>
    <row r="16" spans="1:46" ht="14.25" customHeight="1">
      <c r="A16" s="1130" t="s">
        <v>939</v>
      </c>
      <c r="B16" s="1131">
        <f>R12</f>
        <v>223</v>
      </c>
      <c r="C16" s="1134">
        <f>R13</f>
        <v>0.58333333333333404</v>
      </c>
      <c r="D16" s="1131">
        <f>R14</f>
        <v>215</v>
      </c>
      <c r="E16" s="2364">
        <f>R15</f>
        <v>0.91666666666666696</v>
      </c>
      <c r="F16" s="2719" t="s">
        <v>784</v>
      </c>
      <c r="G16" s="1123">
        <f>AF12</f>
        <v>223</v>
      </c>
      <c r="H16" s="1124">
        <f>AF13</f>
        <v>4.1666666666666664E-2</v>
      </c>
      <c r="I16" s="1123">
        <f>AF14</f>
        <v>216</v>
      </c>
      <c r="J16" s="1121">
        <v>0.625</v>
      </c>
      <c r="K16" s="990"/>
    </row>
    <row r="17" spans="1:36" ht="14.25" customHeight="1">
      <c r="A17" s="1138" t="s">
        <v>837</v>
      </c>
      <c r="B17" s="1131">
        <f>S12</f>
        <v>224</v>
      </c>
      <c r="C17" s="1134">
        <f>S13</f>
        <v>0.75</v>
      </c>
      <c r="D17" s="1131">
        <f>S14</f>
        <v>205</v>
      </c>
      <c r="E17" s="2364">
        <f>S15</f>
        <v>0.79166666666666696</v>
      </c>
      <c r="F17" s="2365" t="s">
        <v>955</v>
      </c>
      <c r="G17" s="1131">
        <f>AG12</f>
        <v>224</v>
      </c>
      <c r="H17" s="1134">
        <f>AG13</f>
        <v>0.125</v>
      </c>
      <c r="I17" s="1131">
        <f>AG14</f>
        <v>217</v>
      </c>
      <c r="J17" s="1132">
        <f>AG15</f>
        <v>0.45833333333333398</v>
      </c>
      <c r="K17" s="990"/>
      <c r="L17" s="977"/>
      <c r="M17" s="6" t="s">
        <v>952</v>
      </c>
      <c r="N17" s="1151">
        <f>MAX(N12:AL12)</f>
        <v>240</v>
      </c>
    </row>
    <row r="18" spans="1:36" ht="14.25" customHeight="1">
      <c r="A18" s="1138" t="s">
        <v>794</v>
      </c>
      <c r="B18" s="1131">
        <f>T12</f>
        <v>213</v>
      </c>
      <c r="C18" s="1134">
        <f>T13</f>
        <v>0.75</v>
      </c>
      <c r="D18" s="3207">
        <f>T14</f>
        <v>194</v>
      </c>
      <c r="E18" s="2364">
        <f>T15</f>
        <v>0.79166666666666696</v>
      </c>
      <c r="F18" s="2365" t="s">
        <v>64</v>
      </c>
      <c r="G18" s="1131">
        <f>AH12</f>
        <v>234</v>
      </c>
      <c r="H18" s="1134">
        <f>AH13</f>
        <v>0.41666666666666702</v>
      </c>
      <c r="I18" s="1131">
        <f>AH14</f>
        <v>226</v>
      </c>
      <c r="J18" s="1132">
        <f>AH15</f>
        <v>0.33333333333333398</v>
      </c>
      <c r="K18" s="990"/>
      <c r="L18" s="977"/>
      <c r="M18" s="6" t="s">
        <v>953</v>
      </c>
      <c r="N18" s="1151">
        <f>MIN(N14:AK14)</f>
        <v>194</v>
      </c>
    </row>
    <row r="19" spans="1:36" ht="14.25" customHeight="1">
      <c r="A19" s="1152" t="s">
        <v>954</v>
      </c>
      <c r="B19" s="3207">
        <f>U12</f>
        <v>240</v>
      </c>
      <c r="C19" s="1134">
        <f>U13</f>
        <v>0.70833333333333404</v>
      </c>
      <c r="D19" s="1131">
        <f>U14</f>
        <v>231</v>
      </c>
      <c r="E19" s="2364">
        <f>U15</f>
        <v>0.29166666666666702</v>
      </c>
      <c r="F19" s="2366" t="s">
        <v>947</v>
      </c>
      <c r="G19" s="1154">
        <f>AI12</f>
        <v>216</v>
      </c>
      <c r="H19" s="2945">
        <f>AI13</f>
        <v>0.125</v>
      </c>
      <c r="I19" s="1154">
        <f>AI14</f>
        <v>208</v>
      </c>
      <c r="J19" s="1155">
        <f>AI15</f>
        <v>0.375</v>
      </c>
      <c r="K19" s="990"/>
    </row>
    <row r="20" spans="1:36" ht="14.25" customHeight="1">
      <c r="A20" s="1138" t="s">
        <v>941</v>
      </c>
      <c r="B20" s="1140">
        <f>V12</f>
        <v>222</v>
      </c>
      <c r="C20" s="1141">
        <f>V13</f>
        <v>8.3333333333333329E-2</v>
      </c>
      <c r="D20" s="1140">
        <f>V14</f>
        <v>217</v>
      </c>
      <c r="E20" s="2367">
        <f>V15</f>
        <v>0.5</v>
      </c>
      <c r="F20" s="2368" t="s">
        <v>839</v>
      </c>
      <c r="G20" s="3327">
        <f>AJ12</f>
        <v>218</v>
      </c>
      <c r="H20" s="1157">
        <f>AJ13</f>
        <v>4.1666666666666664E-2</v>
      </c>
      <c r="I20" s="1140">
        <f>AJ14</f>
        <v>210</v>
      </c>
      <c r="J20" s="1156">
        <f>AJ15</f>
        <v>0.375</v>
      </c>
      <c r="K20" s="990"/>
      <c r="M20" s="6" t="s">
        <v>956</v>
      </c>
      <c r="N20" s="1158">
        <f>MAX(P20:P21)</f>
        <v>141</v>
      </c>
      <c r="P20" s="1158">
        <f>MAX(B27:B84)</f>
        <v>140</v>
      </c>
      <c r="Q20" s="1158">
        <f>MIN(D27:D84)</f>
        <v>111</v>
      </c>
      <c r="AI20" s="977">
        <f>AI13</f>
        <v>0.125</v>
      </c>
    </row>
    <row r="21" spans="1:36" ht="14.25" customHeight="1">
      <c r="A21" s="1152" t="s">
        <v>942</v>
      </c>
      <c r="B21" s="1159">
        <f>W12</f>
        <v>223</v>
      </c>
      <c r="C21" s="1160">
        <f>W13</f>
        <v>8.3333333333333329E-2</v>
      </c>
      <c r="D21" s="1140">
        <f>W14</f>
        <v>219</v>
      </c>
      <c r="E21" s="2367">
        <f>W15</f>
        <v>0.45833333333333398</v>
      </c>
      <c r="F21" s="2369" t="s">
        <v>932</v>
      </c>
      <c r="G21" s="1140">
        <f>AK12</f>
        <v>235</v>
      </c>
      <c r="H21" s="1141">
        <f>AK13</f>
        <v>8.3333333333333329E-2</v>
      </c>
      <c r="I21" s="1140">
        <f>AK14</f>
        <v>229</v>
      </c>
      <c r="J21" s="1142">
        <f>AK15</f>
        <v>0.41666666666666702</v>
      </c>
      <c r="K21" s="990"/>
      <c r="M21" s="6" t="s">
        <v>957</v>
      </c>
      <c r="N21" s="1158">
        <f>MIN(Q20:Q21)</f>
        <v>93</v>
      </c>
      <c r="P21" s="1158">
        <f>MAX(G27:G83)</f>
        <v>141</v>
      </c>
      <c r="Q21" s="1158">
        <f>MIN(I27:I85)</f>
        <v>93</v>
      </c>
    </row>
    <row r="22" spans="1:36" ht="14.25" customHeight="1">
      <c r="A22" s="1161" t="s">
        <v>779</v>
      </c>
      <c r="B22" s="1159">
        <f>X12</f>
        <v>225</v>
      </c>
      <c r="C22" s="1160">
        <f>X13</f>
        <v>4.1666666666666664E-2</v>
      </c>
      <c r="D22" s="1140">
        <f>X14</f>
        <v>219</v>
      </c>
      <c r="E22" s="2367">
        <f>X15</f>
        <v>0.41666666666666702</v>
      </c>
      <c r="F22" s="1191" t="s">
        <v>753</v>
      </c>
      <c r="G22" s="1131">
        <f>AL12</f>
        <v>224</v>
      </c>
      <c r="H22" s="1134">
        <f>AL13</f>
        <v>0.125</v>
      </c>
      <c r="I22" s="1131">
        <f>AL14</f>
        <v>217</v>
      </c>
      <c r="J22" s="1132">
        <f>AL15</f>
        <v>0.5</v>
      </c>
      <c r="K22" s="990"/>
    </row>
    <row r="23" spans="1:36" ht="14.25" customHeight="1" thickBot="1">
      <c r="A23" s="1162" t="s">
        <v>943</v>
      </c>
      <c r="B23" s="1163">
        <f>Y12</f>
        <v>225</v>
      </c>
      <c r="C23" s="1164">
        <f>Y13</f>
        <v>4.1666666666666664E-2</v>
      </c>
      <c r="D23" s="1165">
        <f>Y14</f>
        <v>217</v>
      </c>
      <c r="E23" s="2370">
        <f>Y15</f>
        <v>0.5</v>
      </c>
      <c r="F23" s="2371" t="s">
        <v>1239</v>
      </c>
      <c r="G23" s="2372">
        <f>AM12</f>
        <v>233</v>
      </c>
      <c r="H23" s="1167">
        <f>AM13</f>
        <v>4.1666666666666664E-2</v>
      </c>
      <c r="I23" s="1166">
        <f>AM14</f>
        <v>231</v>
      </c>
      <c r="J23" s="1168">
        <f>AM15</f>
        <v>0.58333333333333404</v>
      </c>
      <c r="K23" s="990"/>
    </row>
    <row r="24" spans="1:36" ht="14.25" customHeight="1">
      <c r="A24" s="3435" t="s">
        <v>823</v>
      </c>
      <c r="B24" s="3448">
        <f>Z12</f>
        <v>230</v>
      </c>
      <c r="C24" s="3449">
        <f>Z13</f>
        <v>0.45833333333333398</v>
      </c>
      <c r="D24" s="3450">
        <f>Z14</f>
        <v>219</v>
      </c>
      <c r="E24" s="3451">
        <f>Z15</f>
        <v>0.5</v>
      </c>
      <c r="F24" s="3452" t="s">
        <v>933</v>
      </c>
      <c r="G24" s="3450">
        <f>AN12</f>
        <v>229</v>
      </c>
      <c r="H24" s="3449">
        <f>AN13</f>
        <v>4.1666666666666664E-2</v>
      </c>
      <c r="I24" s="3448">
        <f>AN14</f>
        <v>223</v>
      </c>
      <c r="J24" s="3459">
        <f>AN15</f>
        <v>0.45833333333333398</v>
      </c>
      <c r="K24" s="990"/>
    </row>
    <row r="25" spans="1:36" ht="14.25" customHeight="1">
      <c r="A25" s="3456" t="s">
        <v>950</v>
      </c>
      <c r="B25" s="3453">
        <f>AA12</f>
        <v>232</v>
      </c>
      <c r="C25" s="3454">
        <f>AA13</f>
        <v>0.20833333333333401</v>
      </c>
      <c r="D25" s="3455">
        <f>AA14</f>
        <v>225</v>
      </c>
      <c r="E25" s="3457">
        <f>AA15</f>
        <v>0.625</v>
      </c>
      <c r="F25" s="3458"/>
      <c r="G25" s="3455"/>
      <c r="H25" s="3454"/>
      <c r="I25" s="3453"/>
      <c r="J25" s="3460"/>
      <c r="K25" s="990"/>
    </row>
    <row r="26" spans="1:36" ht="14.25" customHeight="1" thickBot="1">
      <c r="A26" s="1169" t="s">
        <v>958</v>
      </c>
      <c r="B26" s="1170" t="s">
        <v>931</v>
      </c>
      <c r="C26" s="1171"/>
      <c r="D26" s="1172" t="s">
        <v>931</v>
      </c>
      <c r="E26" s="1173"/>
      <c r="F26" s="1174" t="s">
        <v>959</v>
      </c>
      <c r="G26" s="1170" t="s">
        <v>931</v>
      </c>
      <c r="H26" s="1175"/>
      <c r="I26" s="1172" t="s">
        <v>931</v>
      </c>
      <c r="J26" s="1175"/>
      <c r="K26" s="990"/>
    </row>
    <row r="27" spans="1:36" ht="16.5" customHeight="1">
      <c r="A27" s="1176" t="s">
        <v>2</v>
      </c>
      <c r="B27" s="1177">
        <v>134</v>
      </c>
      <c r="C27" s="1178">
        <v>100</v>
      </c>
      <c r="D27" s="1179">
        <v>130</v>
      </c>
      <c r="E27" s="1180">
        <v>1100</v>
      </c>
      <c r="F27" s="3212" t="s">
        <v>1203</v>
      </c>
      <c r="G27" s="1181">
        <v>126</v>
      </c>
      <c r="H27" s="1178">
        <v>800</v>
      </c>
      <c r="I27" s="1179">
        <v>114</v>
      </c>
      <c r="J27" s="1182">
        <v>2000</v>
      </c>
      <c r="Q27" s="691"/>
    </row>
    <row r="28" spans="1:36" ht="14.25" customHeight="1">
      <c r="A28" s="1138" t="s">
        <v>745</v>
      </c>
      <c r="B28" s="1183">
        <v>136</v>
      </c>
      <c r="C28" s="1184">
        <v>1930</v>
      </c>
      <c r="D28" s="1183">
        <v>130</v>
      </c>
      <c r="E28" s="1185">
        <v>1600</v>
      </c>
      <c r="F28" s="1206" t="s">
        <v>960</v>
      </c>
      <c r="G28" s="3209">
        <v>132</v>
      </c>
      <c r="H28" s="1193">
        <v>200</v>
      </c>
      <c r="I28" s="3210">
        <v>127</v>
      </c>
      <c r="J28" s="3211">
        <v>1600</v>
      </c>
      <c r="K28" s="990"/>
      <c r="L28" s="1187"/>
      <c r="M28" s="6" t="s">
        <v>961</v>
      </c>
      <c r="N28" s="977"/>
      <c r="O28" s="977"/>
      <c r="P28" s="977"/>
      <c r="Q28" s="977"/>
      <c r="R28" s="977"/>
      <c r="S28" s="977"/>
      <c r="T28" s="977"/>
      <c r="U28" s="977"/>
      <c r="V28" s="977"/>
      <c r="W28" s="977"/>
      <c r="X28" s="977"/>
      <c r="Y28" s="977"/>
      <c r="Z28" s="977"/>
      <c r="AA28" s="977"/>
      <c r="AB28" s="977"/>
      <c r="AC28" s="977"/>
      <c r="AD28" s="977"/>
      <c r="AE28" s="977"/>
      <c r="AF28" s="977"/>
      <c r="AG28" s="977"/>
      <c r="AH28" s="977"/>
      <c r="AI28" s="977"/>
      <c r="AJ28" s="977"/>
    </row>
    <row r="29" spans="1:36" ht="14.25" customHeight="1">
      <c r="A29" s="1138" t="s">
        <v>748</v>
      </c>
      <c r="B29" s="1183">
        <v>131</v>
      </c>
      <c r="C29" s="1184">
        <v>100</v>
      </c>
      <c r="D29" s="1183">
        <v>128</v>
      </c>
      <c r="E29" s="1188">
        <v>1500</v>
      </c>
      <c r="F29" s="1133" t="s">
        <v>796</v>
      </c>
      <c r="G29" s="1186">
        <v>130</v>
      </c>
      <c r="H29" s="1184">
        <v>1700</v>
      </c>
      <c r="I29" s="1189">
        <v>126</v>
      </c>
      <c r="J29" s="1185">
        <v>300</v>
      </c>
      <c r="K29" s="990"/>
    </row>
    <row r="30" spans="1:36" ht="14.25" customHeight="1">
      <c r="A30" s="1138" t="s">
        <v>750</v>
      </c>
      <c r="B30" s="1183">
        <v>133</v>
      </c>
      <c r="C30" s="1184">
        <v>1900</v>
      </c>
      <c r="D30" s="1183">
        <v>123</v>
      </c>
      <c r="E30" s="1185">
        <v>1100</v>
      </c>
      <c r="F30" s="1139" t="s">
        <v>799</v>
      </c>
      <c r="G30" s="1189">
        <v>127</v>
      </c>
      <c r="H30" s="1184">
        <v>400</v>
      </c>
      <c r="I30" s="3173">
        <v>121</v>
      </c>
      <c r="J30" s="1185">
        <v>1500</v>
      </c>
      <c r="K30" s="990"/>
      <c r="N30" s="977"/>
      <c r="O30" s="977"/>
      <c r="P30" s="977"/>
      <c r="Q30" s="977"/>
      <c r="R30" s="977"/>
      <c r="S30" s="977"/>
      <c r="T30" s="977"/>
      <c r="U30" s="977"/>
      <c r="V30" s="977"/>
      <c r="W30" s="977"/>
      <c r="X30" s="977"/>
      <c r="Y30" s="977"/>
      <c r="Z30" s="977"/>
      <c r="AA30" s="977"/>
      <c r="AB30" s="977"/>
      <c r="AC30" s="977"/>
      <c r="AD30" s="977"/>
      <c r="AE30" s="977"/>
      <c r="AF30" s="977"/>
      <c r="AG30" s="977"/>
      <c r="AH30" s="977"/>
      <c r="AI30" s="977"/>
      <c r="AJ30" s="977"/>
    </row>
    <row r="31" spans="1:36" ht="14.25" customHeight="1">
      <c r="A31" s="1152" t="s">
        <v>753</v>
      </c>
      <c r="B31" s="1183">
        <v>131</v>
      </c>
      <c r="C31" s="1184">
        <v>400</v>
      </c>
      <c r="D31" s="1183">
        <v>127</v>
      </c>
      <c r="E31" s="1185">
        <v>900</v>
      </c>
      <c r="F31" s="1139" t="s">
        <v>801</v>
      </c>
      <c r="G31" s="1183">
        <v>130</v>
      </c>
      <c r="H31" s="1184">
        <v>100</v>
      </c>
      <c r="I31" s="1190">
        <v>126</v>
      </c>
      <c r="J31" s="1185">
        <v>1400</v>
      </c>
      <c r="K31" s="990"/>
    </row>
    <row r="32" spans="1:36" ht="14.25" customHeight="1">
      <c r="A32" s="1138" t="s">
        <v>756</v>
      </c>
      <c r="B32" s="1183">
        <v>136</v>
      </c>
      <c r="C32" s="1184">
        <v>100</v>
      </c>
      <c r="D32" s="1183">
        <v>127</v>
      </c>
      <c r="E32" s="1185">
        <v>1600</v>
      </c>
      <c r="F32" s="1133" t="s">
        <v>804</v>
      </c>
      <c r="G32" s="1183">
        <v>127</v>
      </c>
      <c r="H32" s="1184">
        <v>400</v>
      </c>
      <c r="I32" s="1183">
        <v>122</v>
      </c>
      <c r="J32" s="1185">
        <v>1500</v>
      </c>
      <c r="K32" s="990"/>
    </row>
    <row r="33" spans="1:12" ht="14.25" customHeight="1">
      <c r="A33" s="1138" t="s">
        <v>759</v>
      </c>
      <c r="B33" s="1189">
        <v>137</v>
      </c>
      <c r="C33" s="1184">
        <v>1930</v>
      </c>
      <c r="D33" s="1190">
        <v>130</v>
      </c>
      <c r="E33" s="1185">
        <v>1700</v>
      </c>
      <c r="F33" s="1133" t="s">
        <v>806</v>
      </c>
      <c r="G33" s="1183">
        <v>130</v>
      </c>
      <c r="H33" s="1184">
        <v>100</v>
      </c>
      <c r="I33" s="1190">
        <v>124</v>
      </c>
      <c r="J33" s="1185">
        <v>1500</v>
      </c>
      <c r="K33" s="990"/>
    </row>
    <row r="34" spans="1:12" ht="14.25" customHeight="1">
      <c r="A34" s="1138" t="s">
        <v>962</v>
      </c>
      <c r="B34" s="1189">
        <v>134</v>
      </c>
      <c r="C34" s="1184">
        <v>700</v>
      </c>
      <c r="D34" s="1190">
        <v>130</v>
      </c>
      <c r="E34" s="1185">
        <v>1100</v>
      </c>
      <c r="F34" s="1133" t="s">
        <v>809</v>
      </c>
      <c r="G34" s="1183">
        <v>130</v>
      </c>
      <c r="H34" s="1184">
        <v>700</v>
      </c>
      <c r="I34" s="1183">
        <v>122</v>
      </c>
      <c r="J34" s="1185">
        <v>1600</v>
      </c>
      <c r="K34" s="990"/>
    </row>
    <row r="35" spans="1:12" ht="14.25" customHeight="1">
      <c r="A35" s="1138" t="s">
        <v>765</v>
      </c>
      <c r="B35" s="1183">
        <v>134</v>
      </c>
      <c r="C35" s="1184">
        <v>400</v>
      </c>
      <c r="D35" s="1183">
        <v>128</v>
      </c>
      <c r="E35" s="1185">
        <v>1200</v>
      </c>
      <c r="F35" s="1133" t="s">
        <v>812</v>
      </c>
      <c r="G35" s="1183">
        <v>125</v>
      </c>
      <c r="H35" s="1184">
        <v>700</v>
      </c>
      <c r="I35" s="1183">
        <v>114</v>
      </c>
      <c r="J35" s="1185">
        <v>1830</v>
      </c>
      <c r="K35" s="990"/>
    </row>
    <row r="36" spans="1:12" ht="14.25" customHeight="1">
      <c r="A36" s="1138" t="s">
        <v>767</v>
      </c>
      <c r="B36" s="1183">
        <v>137</v>
      </c>
      <c r="C36" s="1184">
        <v>100</v>
      </c>
      <c r="D36" s="1183">
        <v>134</v>
      </c>
      <c r="E36" s="1185">
        <v>1200</v>
      </c>
      <c r="F36" s="1133" t="s">
        <v>814</v>
      </c>
      <c r="G36" s="1183">
        <v>131</v>
      </c>
      <c r="H36" s="1184">
        <v>800</v>
      </c>
      <c r="I36" s="1183">
        <v>126</v>
      </c>
      <c r="J36" s="1185">
        <v>1500</v>
      </c>
      <c r="K36" s="990"/>
    </row>
    <row r="37" spans="1:12" ht="14.25" customHeight="1">
      <c r="A37" s="1138" t="s">
        <v>963</v>
      </c>
      <c r="B37" s="1183">
        <v>129</v>
      </c>
      <c r="C37" s="1184">
        <v>1900</v>
      </c>
      <c r="D37" s="1183">
        <v>125</v>
      </c>
      <c r="E37" s="1185">
        <v>1200</v>
      </c>
      <c r="F37" s="3171" t="s">
        <v>1</v>
      </c>
      <c r="G37" s="1183">
        <v>130</v>
      </c>
      <c r="H37" s="1184">
        <v>2100</v>
      </c>
      <c r="I37" s="1190">
        <v>127</v>
      </c>
      <c r="J37" s="1185">
        <v>1500</v>
      </c>
      <c r="K37" s="990"/>
      <c r="L37" s="1192"/>
    </row>
    <row r="38" spans="1:12" ht="14.25" customHeight="1">
      <c r="A38" s="1138" t="s">
        <v>773</v>
      </c>
      <c r="B38" s="1183">
        <v>134</v>
      </c>
      <c r="C38" s="1193">
        <v>100</v>
      </c>
      <c r="D38" s="1183">
        <v>130</v>
      </c>
      <c r="E38" s="1185">
        <v>1100</v>
      </c>
      <c r="F38" s="1191" t="s">
        <v>819</v>
      </c>
      <c r="G38" s="1190">
        <v>127</v>
      </c>
      <c r="H38" s="1184">
        <v>300</v>
      </c>
      <c r="I38" s="1183">
        <v>123</v>
      </c>
      <c r="J38" s="1185">
        <v>1500</v>
      </c>
      <c r="K38" s="990"/>
      <c r="L38" s="1194"/>
    </row>
    <row r="39" spans="1:12" ht="14.25" customHeight="1">
      <c r="A39" s="1138" t="s">
        <v>776</v>
      </c>
      <c r="B39" s="1190">
        <v>135</v>
      </c>
      <c r="C39" s="1184">
        <v>600</v>
      </c>
      <c r="D39" s="1183">
        <v>127</v>
      </c>
      <c r="E39" s="1185">
        <v>1300</v>
      </c>
      <c r="F39" s="1133" t="s">
        <v>821</v>
      </c>
      <c r="G39" s="1183">
        <v>128</v>
      </c>
      <c r="H39" s="1184">
        <v>700</v>
      </c>
      <c r="I39" s="1183">
        <v>123</v>
      </c>
      <c r="J39" s="1185">
        <v>1500</v>
      </c>
      <c r="K39" s="990"/>
    </row>
    <row r="40" spans="1:12" ht="14.25" customHeight="1">
      <c r="A40" s="1138" t="s">
        <v>779</v>
      </c>
      <c r="B40" s="1183">
        <v>135</v>
      </c>
      <c r="C40" s="1184">
        <v>600</v>
      </c>
      <c r="D40" s="1183">
        <v>129</v>
      </c>
      <c r="E40" s="1185">
        <v>1700</v>
      </c>
      <c r="F40" s="1133" t="s">
        <v>824</v>
      </c>
      <c r="G40" s="1183">
        <v>129</v>
      </c>
      <c r="H40" s="1184">
        <v>100</v>
      </c>
      <c r="I40" s="1183">
        <v>123</v>
      </c>
      <c r="J40" s="1185">
        <v>1500</v>
      </c>
      <c r="K40" s="990"/>
    </row>
    <row r="41" spans="1:12" ht="14.25" customHeight="1">
      <c r="A41" s="1138" t="s">
        <v>781</v>
      </c>
      <c r="B41" s="1189">
        <v>134</v>
      </c>
      <c r="C41" s="1184">
        <v>600</v>
      </c>
      <c r="D41" s="1190">
        <v>127</v>
      </c>
      <c r="E41" s="1185">
        <v>1300</v>
      </c>
      <c r="F41" s="1133" t="s">
        <v>964</v>
      </c>
      <c r="G41" s="1190">
        <v>131</v>
      </c>
      <c r="H41" s="1184">
        <v>300</v>
      </c>
      <c r="I41" s="1183">
        <v>126</v>
      </c>
      <c r="J41" s="1185">
        <v>1900</v>
      </c>
      <c r="K41" s="990"/>
    </row>
    <row r="42" spans="1:12" ht="14.25" customHeight="1">
      <c r="A42" s="1138" t="s">
        <v>784</v>
      </c>
      <c r="B42" s="1189">
        <v>140</v>
      </c>
      <c r="C42" s="1184">
        <v>500</v>
      </c>
      <c r="D42" s="1183">
        <v>135</v>
      </c>
      <c r="E42" s="1185">
        <v>1300</v>
      </c>
      <c r="F42" s="1133" t="s">
        <v>830</v>
      </c>
      <c r="G42" s="1186">
        <v>128</v>
      </c>
      <c r="H42" s="1184">
        <v>1200</v>
      </c>
      <c r="I42" s="1183">
        <v>124</v>
      </c>
      <c r="J42" s="1185">
        <v>1830</v>
      </c>
      <c r="K42" s="990"/>
    </row>
    <row r="43" spans="1:12" ht="14.25" customHeight="1">
      <c r="A43" s="1138" t="s">
        <v>787</v>
      </c>
      <c r="B43" s="1183">
        <v>140</v>
      </c>
      <c r="C43" s="1184">
        <v>500</v>
      </c>
      <c r="D43" s="1183">
        <v>135</v>
      </c>
      <c r="E43" s="1185">
        <v>1300</v>
      </c>
      <c r="F43" s="1133" t="s">
        <v>833</v>
      </c>
      <c r="G43" s="1186">
        <v>128</v>
      </c>
      <c r="H43" s="1184">
        <v>100</v>
      </c>
      <c r="I43" s="1183">
        <v>123</v>
      </c>
      <c r="J43" s="1185">
        <v>1500</v>
      </c>
      <c r="K43" s="990"/>
    </row>
    <row r="44" spans="1:12" ht="14.25" customHeight="1">
      <c r="A44" s="1138" t="s">
        <v>790</v>
      </c>
      <c r="B44" s="1183">
        <v>140</v>
      </c>
      <c r="C44" s="1184">
        <v>500</v>
      </c>
      <c r="D44" s="1183">
        <v>135</v>
      </c>
      <c r="E44" s="1185">
        <v>1300</v>
      </c>
      <c r="F44" s="1133" t="s">
        <v>1159</v>
      </c>
      <c r="G44" s="1189">
        <v>129</v>
      </c>
      <c r="H44" s="1184">
        <v>100</v>
      </c>
      <c r="I44" s="1183">
        <v>125</v>
      </c>
      <c r="J44" s="1185">
        <v>1600</v>
      </c>
      <c r="K44" s="990"/>
    </row>
    <row r="45" spans="1:12" ht="14.25" customHeight="1">
      <c r="A45" s="1138" t="s">
        <v>793</v>
      </c>
      <c r="B45" s="1183">
        <v>135</v>
      </c>
      <c r="C45" s="1184">
        <v>600</v>
      </c>
      <c r="D45" s="1183">
        <v>127</v>
      </c>
      <c r="E45" s="1185">
        <v>1300</v>
      </c>
      <c r="F45" s="3447" t="s">
        <v>1238</v>
      </c>
      <c r="G45" s="1195">
        <v>125</v>
      </c>
      <c r="H45" s="1184">
        <v>700</v>
      </c>
      <c r="I45" s="1183">
        <v>115</v>
      </c>
      <c r="J45" s="1185">
        <v>2000</v>
      </c>
      <c r="K45" s="990"/>
    </row>
    <row r="46" spans="1:12" ht="14.25" customHeight="1">
      <c r="A46" s="1196" t="s">
        <v>795</v>
      </c>
      <c r="B46" s="1183">
        <v>132</v>
      </c>
      <c r="C46" s="1184">
        <v>700</v>
      </c>
      <c r="D46" s="1183">
        <v>127</v>
      </c>
      <c r="E46" s="1185">
        <v>1300</v>
      </c>
      <c r="F46" s="1133" t="s">
        <v>965</v>
      </c>
      <c r="G46" s="1190">
        <v>136</v>
      </c>
      <c r="H46" s="1184">
        <v>1800</v>
      </c>
      <c r="I46" s="1183">
        <v>130</v>
      </c>
      <c r="J46" s="1185">
        <v>100</v>
      </c>
      <c r="K46" s="990"/>
    </row>
    <row r="47" spans="1:12" ht="14.25" customHeight="1">
      <c r="A47" s="1196" t="s">
        <v>798</v>
      </c>
      <c r="B47" s="1183">
        <v>135</v>
      </c>
      <c r="C47" s="1184">
        <v>600</v>
      </c>
      <c r="D47" s="1183">
        <v>128</v>
      </c>
      <c r="E47" s="1185">
        <v>1300</v>
      </c>
      <c r="F47" s="1133" t="s">
        <v>844</v>
      </c>
      <c r="G47" s="1189">
        <v>136</v>
      </c>
      <c r="H47" s="1184">
        <v>1800</v>
      </c>
      <c r="I47" s="1190">
        <v>130</v>
      </c>
      <c r="J47" s="1185">
        <v>100</v>
      </c>
      <c r="K47" s="990"/>
    </row>
    <row r="48" spans="1:12" ht="14.25" customHeight="1">
      <c r="A48" s="1138" t="s">
        <v>800</v>
      </c>
      <c r="B48" s="1183">
        <v>135</v>
      </c>
      <c r="C48" s="1184">
        <v>100</v>
      </c>
      <c r="D48" s="1183">
        <v>130</v>
      </c>
      <c r="E48" s="1185">
        <v>1200</v>
      </c>
      <c r="F48" s="1133" t="s">
        <v>846</v>
      </c>
      <c r="G48" s="1190">
        <v>135</v>
      </c>
      <c r="H48" s="1184">
        <v>1700</v>
      </c>
      <c r="I48" s="1189">
        <v>126</v>
      </c>
      <c r="J48" s="1185">
        <v>100</v>
      </c>
      <c r="K48" s="990"/>
    </row>
    <row r="49" spans="1:12" ht="14.25" customHeight="1">
      <c r="A49" s="1138" t="s">
        <v>966</v>
      </c>
      <c r="B49" s="1183">
        <v>135</v>
      </c>
      <c r="C49" s="1184">
        <v>200</v>
      </c>
      <c r="D49" s="1183">
        <v>130</v>
      </c>
      <c r="E49" s="1185">
        <v>1100</v>
      </c>
      <c r="F49" s="1133" t="s">
        <v>744</v>
      </c>
      <c r="G49" s="1189">
        <v>130</v>
      </c>
      <c r="H49" s="1184">
        <v>900</v>
      </c>
      <c r="I49" s="1183">
        <v>123</v>
      </c>
      <c r="J49" s="1185">
        <v>100</v>
      </c>
      <c r="K49" s="990"/>
    </row>
    <row r="50" spans="1:12" ht="14.25" customHeight="1">
      <c r="A50" s="1138" t="s">
        <v>805</v>
      </c>
      <c r="B50" s="1183">
        <v>134</v>
      </c>
      <c r="C50" s="1184">
        <v>300</v>
      </c>
      <c r="D50" s="1183">
        <v>128</v>
      </c>
      <c r="E50" s="1185">
        <v>1100</v>
      </c>
      <c r="F50" s="1133" t="s">
        <v>747</v>
      </c>
      <c r="G50" s="1190">
        <v>131</v>
      </c>
      <c r="H50" s="1184">
        <v>1000</v>
      </c>
      <c r="I50" s="1183">
        <v>120</v>
      </c>
      <c r="J50" s="1185">
        <v>100</v>
      </c>
      <c r="K50" s="990"/>
    </row>
    <row r="51" spans="1:12" ht="14.25" customHeight="1">
      <c r="A51" s="1138" t="s">
        <v>808</v>
      </c>
      <c r="B51" s="1183">
        <v>131</v>
      </c>
      <c r="C51" s="1184">
        <v>100</v>
      </c>
      <c r="D51" s="1190">
        <v>125</v>
      </c>
      <c r="E51" s="1185">
        <v>1200</v>
      </c>
      <c r="F51" s="1133" t="s">
        <v>749</v>
      </c>
      <c r="G51" s="1189">
        <v>136</v>
      </c>
      <c r="H51" s="1184">
        <v>1000</v>
      </c>
      <c r="I51" s="1183">
        <v>130</v>
      </c>
      <c r="J51" s="1185">
        <v>100</v>
      </c>
      <c r="K51" s="990"/>
    </row>
    <row r="52" spans="1:12" ht="14.25" customHeight="1">
      <c r="A52" s="1196" t="s">
        <v>811</v>
      </c>
      <c r="B52" s="1183">
        <v>136</v>
      </c>
      <c r="C52" s="1184">
        <v>400</v>
      </c>
      <c r="D52" s="1183">
        <v>130</v>
      </c>
      <c r="E52" s="1185">
        <v>1300</v>
      </c>
      <c r="F52" s="1133" t="s">
        <v>1215</v>
      </c>
      <c r="G52" s="2930">
        <v>141</v>
      </c>
      <c r="H52" s="1205">
        <v>900</v>
      </c>
      <c r="I52" s="1183">
        <v>136</v>
      </c>
      <c r="J52" s="1185">
        <v>100</v>
      </c>
      <c r="K52" s="990"/>
    </row>
    <row r="53" spans="1:12" ht="14.25" customHeight="1">
      <c r="A53" s="1196" t="s">
        <v>813</v>
      </c>
      <c r="B53" s="1183">
        <v>132</v>
      </c>
      <c r="C53" s="1184">
        <v>500</v>
      </c>
      <c r="D53" s="1183">
        <v>127</v>
      </c>
      <c r="E53" s="1185">
        <v>1200</v>
      </c>
      <c r="F53" s="1133" t="s">
        <v>755</v>
      </c>
      <c r="G53" s="1189">
        <v>133</v>
      </c>
      <c r="H53" s="1197">
        <v>900</v>
      </c>
      <c r="I53" s="1183">
        <v>126</v>
      </c>
      <c r="J53" s="1185">
        <v>100</v>
      </c>
      <c r="K53" s="990"/>
    </row>
    <row r="54" spans="1:12" ht="14.25" customHeight="1">
      <c r="A54" s="1138" t="s">
        <v>816</v>
      </c>
      <c r="B54" s="1189">
        <v>133</v>
      </c>
      <c r="C54" s="1184">
        <v>400</v>
      </c>
      <c r="D54" s="1183">
        <v>126</v>
      </c>
      <c r="E54" s="1185">
        <v>1200</v>
      </c>
      <c r="F54" s="1133" t="s">
        <v>758</v>
      </c>
      <c r="G54" s="1189">
        <v>135</v>
      </c>
      <c r="H54" s="1184">
        <v>700</v>
      </c>
      <c r="I54" s="1190">
        <v>127</v>
      </c>
      <c r="J54" s="1185">
        <v>1930</v>
      </c>
      <c r="K54" s="990"/>
    </row>
    <row r="55" spans="1:12" ht="14.25" customHeight="1">
      <c r="A55" s="1138" t="s">
        <v>818</v>
      </c>
      <c r="B55" s="1198">
        <v>134</v>
      </c>
      <c r="C55" s="1184">
        <v>400</v>
      </c>
      <c r="D55" s="1199">
        <v>127</v>
      </c>
      <c r="E55" s="1185">
        <v>1300</v>
      </c>
      <c r="F55" s="3171" t="s">
        <v>761</v>
      </c>
      <c r="G55" s="1189">
        <v>137</v>
      </c>
      <c r="H55" s="1184">
        <v>900</v>
      </c>
      <c r="I55" s="1183">
        <v>126</v>
      </c>
      <c r="J55" s="1185">
        <v>1930</v>
      </c>
      <c r="K55" s="990"/>
    </row>
    <row r="56" spans="1:12" ht="14.25" customHeight="1">
      <c r="A56" s="1200" t="s">
        <v>820</v>
      </c>
      <c r="B56" s="1199">
        <v>133</v>
      </c>
      <c r="C56" s="1184">
        <v>400</v>
      </c>
      <c r="D56" s="1199">
        <v>127</v>
      </c>
      <c r="E56" s="1185">
        <v>1000</v>
      </c>
      <c r="F56" s="1206" t="s">
        <v>764</v>
      </c>
      <c r="G56" s="1189">
        <v>135</v>
      </c>
      <c r="H56" s="1184">
        <v>1000</v>
      </c>
      <c r="I56" s="1183">
        <v>129</v>
      </c>
      <c r="J56" s="1185">
        <v>1500</v>
      </c>
      <c r="K56" s="990"/>
    </row>
    <row r="57" spans="1:12" ht="14.25" customHeight="1">
      <c r="A57" s="1138" t="s">
        <v>823</v>
      </c>
      <c r="B57" s="1189">
        <v>135</v>
      </c>
      <c r="C57" s="1184">
        <v>1300</v>
      </c>
      <c r="D57" s="1183">
        <v>132</v>
      </c>
      <c r="E57" s="1185">
        <v>1830</v>
      </c>
      <c r="F57" s="1133" t="s">
        <v>766</v>
      </c>
      <c r="G57" s="1189">
        <v>133</v>
      </c>
      <c r="H57" s="1184">
        <v>1700</v>
      </c>
      <c r="I57" s="1190">
        <v>126</v>
      </c>
      <c r="J57" s="1185">
        <v>100</v>
      </c>
      <c r="K57" s="990"/>
    </row>
    <row r="58" spans="1:12" ht="14.25" customHeight="1">
      <c r="A58" s="1138" t="s">
        <v>826</v>
      </c>
      <c r="B58" s="1201">
        <v>134</v>
      </c>
      <c r="C58" s="1184">
        <v>500</v>
      </c>
      <c r="D58" s="1183">
        <v>130</v>
      </c>
      <c r="E58" s="1185">
        <v>2100</v>
      </c>
      <c r="F58" s="1133" t="s">
        <v>769</v>
      </c>
      <c r="G58" s="1189">
        <v>133</v>
      </c>
      <c r="H58" s="1184">
        <v>1600</v>
      </c>
      <c r="I58" s="1199">
        <v>127</v>
      </c>
      <c r="J58" s="1204">
        <v>100</v>
      </c>
      <c r="K58" s="990"/>
      <c r="L58" s="1203"/>
    </row>
    <row r="59" spans="1:12" ht="14.25" customHeight="1">
      <c r="A59" s="1138" t="s">
        <v>829</v>
      </c>
      <c r="B59" s="1183">
        <v>133</v>
      </c>
      <c r="C59" s="1184">
        <v>500</v>
      </c>
      <c r="D59" s="1183">
        <v>129</v>
      </c>
      <c r="E59" s="1185">
        <v>2100</v>
      </c>
      <c r="F59" s="1133" t="s">
        <v>772</v>
      </c>
      <c r="G59" s="1189">
        <v>136</v>
      </c>
      <c r="H59" s="1184">
        <v>1700</v>
      </c>
      <c r="I59" s="1195">
        <v>129</v>
      </c>
      <c r="J59" s="1202">
        <v>200</v>
      </c>
      <c r="K59" s="990"/>
    </row>
    <row r="60" spans="1:12" ht="14.25" customHeight="1">
      <c r="A60" s="1138" t="s">
        <v>832</v>
      </c>
      <c r="B60" s="1189">
        <v>140</v>
      </c>
      <c r="C60" s="1184">
        <v>600</v>
      </c>
      <c r="D60" s="1189">
        <v>132</v>
      </c>
      <c r="E60" s="1185">
        <v>1930</v>
      </c>
      <c r="F60" s="1133" t="s">
        <v>775</v>
      </c>
      <c r="G60" s="1189">
        <v>130</v>
      </c>
      <c r="H60" s="1184">
        <v>1700</v>
      </c>
      <c r="I60" s="1189">
        <v>118</v>
      </c>
      <c r="J60" s="1185">
        <v>1900</v>
      </c>
      <c r="K60" s="990"/>
    </row>
    <row r="61" spans="1:12" ht="14.25" customHeight="1">
      <c r="A61" s="1138" t="s">
        <v>835</v>
      </c>
      <c r="B61" s="1190">
        <v>137</v>
      </c>
      <c r="C61" s="1184">
        <v>1830</v>
      </c>
      <c r="D61" s="1183">
        <v>130</v>
      </c>
      <c r="E61" s="1185">
        <v>1300</v>
      </c>
      <c r="F61" s="1133" t="s">
        <v>778</v>
      </c>
      <c r="G61" s="1189">
        <v>128</v>
      </c>
      <c r="H61" s="1184">
        <v>1800</v>
      </c>
      <c r="I61" s="3172">
        <v>113</v>
      </c>
      <c r="J61" s="1185">
        <v>2200</v>
      </c>
      <c r="K61" s="990"/>
    </row>
    <row r="62" spans="1:12" ht="14.25" customHeight="1">
      <c r="A62" s="1138" t="s">
        <v>838</v>
      </c>
      <c r="B62" s="1183">
        <v>136</v>
      </c>
      <c r="C62" s="1184">
        <v>100</v>
      </c>
      <c r="D62" s="1183">
        <v>131</v>
      </c>
      <c r="E62" s="1185">
        <v>1600</v>
      </c>
      <c r="F62" s="1133" t="s">
        <v>64</v>
      </c>
      <c r="G62" s="1189">
        <v>138</v>
      </c>
      <c r="H62" s="1184">
        <v>1700</v>
      </c>
      <c r="I62" s="1183">
        <v>132</v>
      </c>
      <c r="J62" s="1185">
        <v>100</v>
      </c>
      <c r="K62" s="990"/>
    </row>
    <row r="63" spans="1:12" ht="14.25" customHeight="1">
      <c r="A63" s="1138" t="s">
        <v>967</v>
      </c>
      <c r="B63" s="1190">
        <v>137</v>
      </c>
      <c r="C63" s="1184">
        <v>1800</v>
      </c>
      <c r="D63" s="1183">
        <v>130</v>
      </c>
      <c r="E63" s="1185">
        <v>900</v>
      </c>
      <c r="F63" s="1133" t="s">
        <v>783</v>
      </c>
      <c r="G63" s="1189">
        <v>135</v>
      </c>
      <c r="H63" s="1184">
        <v>700</v>
      </c>
      <c r="I63" s="1183">
        <v>126</v>
      </c>
      <c r="J63" s="1185">
        <v>100</v>
      </c>
      <c r="K63" s="990"/>
    </row>
    <row r="64" spans="1:12" ht="14.25" customHeight="1">
      <c r="A64" s="3247" t="s">
        <v>1210</v>
      </c>
      <c r="B64" s="1189">
        <v>135</v>
      </c>
      <c r="C64" s="1184">
        <v>400</v>
      </c>
      <c r="D64" s="1183">
        <v>130</v>
      </c>
      <c r="E64" s="1185">
        <v>2100</v>
      </c>
      <c r="F64" s="1133" t="s">
        <v>786</v>
      </c>
      <c r="G64" s="1189">
        <v>136</v>
      </c>
      <c r="H64" s="1184">
        <v>1700</v>
      </c>
      <c r="I64" s="1183">
        <v>130</v>
      </c>
      <c r="J64" s="1185">
        <v>100</v>
      </c>
      <c r="K64" s="990"/>
    </row>
    <row r="65" spans="1:11" ht="14.25" customHeight="1">
      <c r="A65" s="1138" t="s">
        <v>843</v>
      </c>
      <c r="B65" s="1183">
        <v>134</v>
      </c>
      <c r="C65" s="1184">
        <v>500</v>
      </c>
      <c r="D65" s="1183">
        <v>125</v>
      </c>
      <c r="E65" s="1185">
        <v>1900</v>
      </c>
      <c r="F65" s="1133" t="s">
        <v>112</v>
      </c>
      <c r="G65" s="1189">
        <v>140</v>
      </c>
      <c r="H65" s="1184">
        <v>1000</v>
      </c>
      <c r="I65" s="1183">
        <v>135</v>
      </c>
      <c r="J65" s="1185">
        <v>200</v>
      </c>
      <c r="K65" s="990"/>
    </row>
    <row r="66" spans="1:11" ht="14.25" customHeight="1">
      <c r="A66" s="1138" t="s">
        <v>454</v>
      </c>
      <c r="B66" s="1190">
        <v>131</v>
      </c>
      <c r="C66" s="1184">
        <v>1800</v>
      </c>
      <c r="D66" s="1183">
        <v>120</v>
      </c>
      <c r="E66" s="1185">
        <v>2000</v>
      </c>
      <c r="F66" s="1133" t="s">
        <v>1095</v>
      </c>
      <c r="G66" s="1190">
        <v>140</v>
      </c>
      <c r="H66" s="1184">
        <v>1600</v>
      </c>
      <c r="I66" s="1183">
        <v>137</v>
      </c>
      <c r="J66" s="1185">
        <v>1300</v>
      </c>
      <c r="K66" s="990"/>
    </row>
    <row r="67" spans="1:11" ht="14.25" customHeight="1">
      <c r="A67" s="1138" t="s">
        <v>743</v>
      </c>
      <c r="B67" s="1189">
        <v>131</v>
      </c>
      <c r="C67" s="1184">
        <v>1800</v>
      </c>
      <c r="D67" s="1183">
        <v>121</v>
      </c>
      <c r="E67" s="1185">
        <v>1930</v>
      </c>
      <c r="F67" s="1133" t="s">
        <v>792</v>
      </c>
      <c r="G67" s="1190">
        <v>136</v>
      </c>
      <c r="H67" s="1184">
        <v>1800</v>
      </c>
      <c r="I67" s="1183">
        <v>130</v>
      </c>
      <c r="J67" s="1185">
        <v>100</v>
      </c>
      <c r="K67" s="990"/>
    </row>
    <row r="68" spans="1:11" ht="14.25" customHeight="1">
      <c r="A68" s="1138" t="s">
        <v>746</v>
      </c>
      <c r="B68" s="1183">
        <v>130</v>
      </c>
      <c r="C68" s="1184">
        <v>1700</v>
      </c>
      <c r="D68" s="1189">
        <v>118</v>
      </c>
      <c r="E68" s="1185">
        <v>1900</v>
      </c>
      <c r="F68" s="1133" t="s">
        <v>794</v>
      </c>
      <c r="G68" s="1190">
        <v>129</v>
      </c>
      <c r="H68" s="1184">
        <v>700</v>
      </c>
      <c r="I68" s="1183">
        <v>119</v>
      </c>
      <c r="J68" s="1185">
        <v>100</v>
      </c>
      <c r="K68" s="990"/>
    </row>
    <row r="69" spans="1:11" ht="14.25" customHeight="1">
      <c r="A69" s="1196" t="s">
        <v>161</v>
      </c>
      <c r="B69" s="1190">
        <v>134</v>
      </c>
      <c r="C69" s="1184">
        <v>1700</v>
      </c>
      <c r="D69" s="2931">
        <v>124</v>
      </c>
      <c r="E69" s="1204">
        <v>100</v>
      </c>
      <c r="F69" s="1133" t="s">
        <v>797</v>
      </c>
      <c r="G69" s="1189">
        <v>125</v>
      </c>
      <c r="H69" s="1184">
        <v>600</v>
      </c>
      <c r="I69" s="1183">
        <v>115</v>
      </c>
      <c r="J69" s="1185">
        <v>100</v>
      </c>
      <c r="K69" s="990"/>
    </row>
    <row r="70" spans="1:11" ht="14.25" customHeight="1">
      <c r="A70" s="1138" t="s">
        <v>751</v>
      </c>
      <c r="B70" s="2720">
        <v>133</v>
      </c>
      <c r="C70" s="1197">
        <v>1700</v>
      </c>
      <c r="D70" s="1183">
        <v>122</v>
      </c>
      <c r="E70" s="1185">
        <v>100</v>
      </c>
      <c r="F70" s="1133" t="s">
        <v>63</v>
      </c>
      <c r="G70" s="1189">
        <v>134</v>
      </c>
      <c r="H70" s="1184">
        <v>1800</v>
      </c>
      <c r="I70" s="1183">
        <v>125</v>
      </c>
      <c r="J70" s="1185">
        <v>1900</v>
      </c>
      <c r="K70" s="990"/>
    </row>
    <row r="71" spans="1:11" ht="14.25" customHeight="1">
      <c r="A71" s="1196" t="s">
        <v>754</v>
      </c>
      <c r="B71" s="1189">
        <v>138</v>
      </c>
      <c r="C71" s="1205">
        <v>700</v>
      </c>
      <c r="D71" s="1183">
        <v>135</v>
      </c>
      <c r="E71" s="1185">
        <v>1700</v>
      </c>
      <c r="F71" s="3171" t="s">
        <v>802</v>
      </c>
      <c r="G71" s="1190">
        <v>132</v>
      </c>
      <c r="H71" s="1205">
        <v>1800</v>
      </c>
      <c r="I71" s="1190">
        <v>125</v>
      </c>
      <c r="J71" s="1185">
        <v>1300</v>
      </c>
      <c r="K71" s="990"/>
    </row>
    <row r="72" spans="1:11" ht="14.25" customHeight="1">
      <c r="A72" s="1138" t="s">
        <v>757</v>
      </c>
      <c r="B72" s="1198">
        <v>139</v>
      </c>
      <c r="C72" s="1184">
        <v>700</v>
      </c>
      <c r="D72" s="1183">
        <v>133</v>
      </c>
      <c r="E72" s="1185">
        <v>2200</v>
      </c>
      <c r="F72" s="3170" t="s">
        <v>718</v>
      </c>
      <c r="G72" s="1190">
        <v>136</v>
      </c>
      <c r="H72" s="1205">
        <v>1700</v>
      </c>
      <c r="I72" s="1190">
        <v>128</v>
      </c>
      <c r="J72" s="1204">
        <v>1200</v>
      </c>
      <c r="K72" s="990"/>
    </row>
    <row r="73" spans="1:11" ht="14.25" customHeight="1">
      <c r="A73" s="1138" t="s">
        <v>760</v>
      </c>
      <c r="B73" s="1189">
        <v>136</v>
      </c>
      <c r="C73" s="1184">
        <v>200</v>
      </c>
      <c r="D73" s="1183">
        <v>133</v>
      </c>
      <c r="E73" s="1185">
        <v>1830</v>
      </c>
      <c r="F73" s="3169" t="s">
        <v>807</v>
      </c>
      <c r="G73" s="1189">
        <v>134</v>
      </c>
      <c r="H73" s="1197">
        <v>1800</v>
      </c>
      <c r="I73" s="1189">
        <v>127</v>
      </c>
      <c r="J73" s="1202">
        <v>100</v>
      </c>
      <c r="K73" s="990"/>
    </row>
    <row r="74" spans="1:11" ht="14.25" customHeight="1">
      <c r="A74" s="1138" t="s">
        <v>763</v>
      </c>
      <c r="B74" s="1183">
        <v>136</v>
      </c>
      <c r="C74" s="1184">
        <v>2000</v>
      </c>
      <c r="D74" s="1183">
        <v>134</v>
      </c>
      <c r="E74" s="1185">
        <v>100</v>
      </c>
      <c r="F74" s="1133" t="s">
        <v>810</v>
      </c>
      <c r="G74" s="1189">
        <v>138</v>
      </c>
      <c r="H74" s="1197">
        <v>400</v>
      </c>
      <c r="I74" s="1189">
        <v>134</v>
      </c>
      <c r="J74" s="1202">
        <v>1900</v>
      </c>
      <c r="K74" s="990"/>
    </row>
    <row r="75" spans="1:11" ht="14.25" customHeight="1">
      <c r="A75" s="1138" t="s">
        <v>4</v>
      </c>
      <c r="B75" s="1189">
        <v>135</v>
      </c>
      <c r="C75" s="1184">
        <v>500</v>
      </c>
      <c r="D75" s="1183">
        <v>133</v>
      </c>
      <c r="E75" s="1185">
        <v>1830</v>
      </c>
      <c r="F75" s="1133" t="s">
        <v>113</v>
      </c>
      <c r="G75" s="1189">
        <v>132</v>
      </c>
      <c r="H75" s="1197">
        <v>2000</v>
      </c>
      <c r="I75" s="1189">
        <v>125</v>
      </c>
      <c r="J75" s="1202">
        <v>100</v>
      </c>
      <c r="K75" s="990"/>
    </row>
    <row r="76" spans="1:11" ht="14.25" customHeight="1">
      <c r="A76" s="1138" t="s">
        <v>768</v>
      </c>
      <c r="B76" s="1189">
        <v>135</v>
      </c>
      <c r="C76" s="1197">
        <v>500</v>
      </c>
      <c r="D76" s="1189">
        <v>131</v>
      </c>
      <c r="E76" s="1185">
        <v>1900</v>
      </c>
      <c r="F76" s="1133" t="s">
        <v>815</v>
      </c>
      <c r="G76" s="1189">
        <v>125</v>
      </c>
      <c r="H76" s="1197">
        <v>700</v>
      </c>
      <c r="I76" s="1189">
        <v>115</v>
      </c>
      <c r="J76" s="1202">
        <v>100</v>
      </c>
      <c r="K76" s="990"/>
    </row>
    <row r="77" spans="1:11" ht="14.25" customHeight="1">
      <c r="A77" s="3175" t="s">
        <v>1161</v>
      </c>
      <c r="B77" s="1198">
        <v>128</v>
      </c>
      <c r="C77" s="1197">
        <v>100</v>
      </c>
      <c r="D77" s="1189">
        <v>128</v>
      </c>
      <c r="E77" s="1185">
        <v>200</v>
      </c>
      <c r="F77" s="1133" t="s">
        <v>817</v>
      </c>
      <c r="G77" s="1189">
        <v>125</v>
      </c>
      <c r="H77" s="1197">
        <v>600</v>
      </c>
      <c r="I77" s="1189">
        <v>115</v>
      </c>
      <c r="J77" s="1202">
        <v>100</v>
      </c>
      <c r="K77" s="990"/>
    </row>
    <row r="78" spans="1:11" ht="14.25" customHeight="1">
      <c r="A78" s="1138" t="s">
        <v>1204</v>
      </c>
      <c r="B78" s="1199">
        <v>135</v>
      </c>
      <c r="C78" s="1197">
        <v>700</v>
      </c>
      <c r="D78" s="1189">
        <v>130</v>
      </c>
      <c r="E78" s="1185">
        <v>1900</v>
      </c>
      <c r="F78" s="1122" t="s">
        <v>6</v>
      </c>
      <c r="G78" s="1189">
        <v>122</v>
      </c>
      <c r="H78" s="1197">
        <v>1930</v>
      </c>
      <c r="I78" s="1189">
        <v>105</v>
      </c>
      <c r="J78" s="1202">
        <v>1900</v>
      </c>
      <c r="K78" s="990"/>
    </row>
    <row r="79" spans="1:11" ht="14.25" customHeight="1">
      <c r="A79" s="1138" t="s">
        <v>968</v>
      </c>
      <c r="B79" s="1189">
        <v>129</v>
      </c>
      <c r="C79" s="1197">
        <v>600</v>
      </c>
      <c r="D79" s="1189">
        <v>121</v>
      </c>
      <c r="E79" s="1185">
        <v>1900</v>
      </c>
      <c r="F79" s="1206" t="s">
        <v>822</v>
      </c>
      <c r="G79" s="1198">
        <v>112</v>
      </c>
      <c r="H79" s="1197">
        <v>600</v>
      </c>
      <c r="I79" s="1189">
        <v>97</v>
      </c>
      <c r="J79" s="1202">
        <v>1900</v>
      </c>
      <c r="K79" s="990"/>
    </row>
    <row r="80" spans="1:11" ht="14.25" customHeight="1">
      <c r="A80" s="1138" t="s">
        <v>969</v>
      </c>
      <c r="B80" s="1189">
        <v>136</v>
      </c>
      <c r="C80" s="1197">
        <v>700</v>
      </c>
      <c r="D80" s="1207">
        <v>134</v>
      </c>
      <c r="E80" s="1185">
        <v>1830</v>
      </c>
      <c r="F80" s="1139" t="s">
        <v>825</v>
      </c>
      <c r="G80" s="1207">
        <v>120</v>
      </c>
      <c r="H80" s="1197">
        <v>700</v>
      </c>
      <c r="I80" s="1207">
        <v>102</v>
      </c>
      <c r="J80" s="1202">
        <v>1900</v>
      </c>
      <c r="K80" s="990"/>
    </row>
    <row r="81" spans="1:11" ht="14.25" customHeight="1">
      <c r="A81" s="1138" t="s">
        <v>777</v>
      </c>
      <c r="B81" s="1207">
        <v>127</v>
      </c>
      <c r="C81" s="1197">
        <v>700</v>
      </c>
      <c r="D81" s="1189">
        <v>124</v>
      </c>
      <c r="E81" s="1185">
        <v>1930</v>
      </c>
      <c r="F81" s="1139" t="s">
        <v>828</v>
      </c>
      <c r="G81" s="1207">
        <v>125</v>
      </c>
      <c r="H81" s="1197">
        <v>700</v>
      </c>
      <c r="I81" s="1207">
        <v>110</v>
      </c>
      <c r="J81" s="1202">
        <v>1900</v>
      </c>
      <c r="K81" s="1209"/>
    </row>
    <row r="82" spans="1:11" ht="14.25" customHeight="1">
      <c r="A82" s="1138" t="s">
        <v>780</v>
      </c>
      <c r="B82" s="1208">
        <v>120</v>
      </c>
      <c r="C82" s="1210">
        <v>1200</v>
      </c>
      <c r="D82" s="1207">
        <v>114</v>
      </c>
      <c r="E82" s="1211">
        <v>2300</v>
      </c>
      <c r="F82" s="3168" t="s">
        <v>831</v>
      </c>
      <c r="G82" s="1215">
        <v>118</v>
      </c>
      <c r="H82" s="2929">
        <v>600</v>
      </c>
      <c r="I82" s="1215">
        <v>100</v>
      </c>
      <c r="J82" s="1202">
        <v>1900</v>
      </c>
      <c r="K82" s="990"/>
    </row>
    <row r="83" spans="1:11" ht="14.25" customHeight="1">
      <c r="A83" s="1138" t="s">
        <v>782</v>
      </c>
      <c r="B83" s="1207">
        <v>122</v>
      </c>
      <c r="C83" s="1212">
        <v>1800</v>
      </c>
      <c r="D83" s="1213">
        <v>111</v>
      </c>
      <c r="E83" s="1211">
        <v>2300</v>
      </c>
      <c r="F83" s="1214" t="s">
        <v>834</v>
      </c>
      <c r="G83" s="2932">
        <v>120</v>
      </c>
      <c r="H83" s="2929">
        <v>600</v>
      </c>
      <c r="I83" s="1215">
        <v>106</v>
      </c>
      <c r="J83" s="1202">
        <v>1900</v>
      </c>
      <c r="K83" s="990"/>
    </row>
    <row r="84" spans="1:11" ht="14.25" customHeight="1">
      <c r="A84" s="1138" t="s">
        <v>785</v>
      </c>
      <c r="B84" s="1208">
        <v>135</v>
      </c>
      <c r="C84" s="1212">
        <v>1100</v>
      </c>
      <c r="D84" s="2896">
        <v>134</v>
      </c>
      <c r="E84" s="1211">
        <v>1200</v>
      </c>
      <c r="F84" s="1214" t="s">
        <v>837</v>
      </c>
      <c r="G84" s="1215">
        <v>125</v>
      </c>
      <c r="H84" s="2929">
        <v>600</v>
      </c>
      <c r="I84" s="1215">
        <v>112</v>
      </c>
      <c r="J84" s="1202">
        <v>100</v>
      </c>
      <c r="K84" s="990"/>
    </row>
    <row r="85" spans="1:11" ht="14.25" customHeight="1">
      <c r="A85" s="1138" t="s">
        <v>788</v>
      </c>
      <c r="B85" s="1189">
        <v>133</v>
      </c>
      <c r="C85" s="1184">
        <v>1930</v>
      </c>
      <c r="D85" s="1183">
        <v>126</v>
      </c>
      <c r="E85" s="1185">
        <v>2200</v>
      </c>
      <c r="F85" s="3426" t="s">
        <v>840</v>
      </c>
      <c r="G85" s="1195">
        <v>115</v>
      </c>
      <c r="H85" s="3427">
        <v>700</v>
      </c>
      <c r="I85" s="3478">
        <v>93</v>
      </c>
      <c r="J85" s="1202">
        <v>1900</v>
      </c>
      <c r="K85" s="990"/>
    </row>
    <row r="86" spans="1:11" ht="14.25" customHeight="1" thickBot="1">
      <c r="A86" s="3428" t="s">
        <v>791</v>
      </c>
      <c r="B86" s="3429">
        <v>138</v>
      </c>
      <c r="C86" s="3430">
        <v>600</v>
      </c>
      <c r="D86" s="3431">
        <v>133</v>
      </c>
      <c r="E86" s="3430">
        <v>1930</v>
      </c>
      <c r="F86" s="3432"/>
      <c r="G86" s="3432"/>
      <c r="H86" s="3433"/>
      <c r="I86" s="3432"/>
      <c r="J86" s="3433"/>
      <c r="K86" s="990"/>
    </row>
    <row r="87" spans="1:11" ht="15">
      <c r="A87" s="990"/>
      <c r="B87" s="1216"/>
      <c r="C87" s="1217"/>
      <c r="D87" s="1216"/>
      <c r="E87" s="1217"/>
      <c r="F87" s="990"/>
      <c r="G87" s="990"/>
      <c r="H87" s="1218"/>
      <c r="I87" s="990"/>
      <c r="J87" s="1218"/>
      <c r="K87" s="990"/>
    </row>
    <row r="88" spans="1:11" ht="8.4" customHeight="1">
      <c r="A88" s="782"/>
      <c r="B88" s="782"/>
      <c r="C88" s="1219"/>
      <c r="D88" s="1219"/>
      <c r="E88" s="1219"/>
      <c r="F88" s="1209"/>
      <c r="G88" s="782"/>
      <c r="H88" s="783"/>
      <c r="I88" s="991"/>
      <c r="J88" s="1216"/>
      <c r="K88" s="990"/>
    </row>
    <row r="89" spans="1:11" ht="15.6">
      <c r="C89" s="1219"/>
      <c r="D89" s="1219"/>
      <c r="E89" s="1219"/>
      <c r="F89" s="1209"/>
      <c r="H89" s="2707"/>
      <c r="I89" s="2708"/>
      <c r="J89" s="2709"/>
      <c r="K89" s="990"/>
    </row>
    <row r="90" spans="1:11" ht="15.6">
      <c r="A90" s="782" t="s">
        <v>970</v>
      </c>
      <c r="B90" s="782"/>
      <c r="C90" s="598"/>
      <c r="D90" s="598"/>
      <c r="E90" s="1222"/>
      <c r="F90" s="1223"/>
      <c r="G90" s="2706" t="s">
        <v>562</v>
      </c>
      <c r="H90" s="2707"/>
      <c r="I90" s="2708"/>
      <c r="J90" s="2709"/>
      <c r="K90" s="990"/>
    </row>
    <row r="91" spans="1:11" ht="16.2" customHeight="1">
      <c r="A91" s="1220" t="s">
        <v>490</v>
      </c>
      <c r="B91" s="1221"/>
      <c r="C91" s="1223"/>
      <c r="D91" s="1223"/>
      <c r="E91" s="783"/>
      <c r="F91" s="1223"/>
      <c r="G91" s="2710" t="s">
        <v>490</v>
      </c>
      <c r="H91" s="2707"/>
      <c r="I91" s="2708"/>
      <c r="J91" s="2711" t="s">
        <v>1158</v>
      </c>
      <c r="K91" s="990"/>
    </row>
    <row r="92" spans="1:11" ht="9.6" customHeight="1">
      <c r="A92" s="990"/>
      <c r="B92" s="990"/>
      <c r="C92" s="990"/>
      <c r="D92" s="990"/>
      <c r="E92" s="990"/>
      <c r="F92" s="990"/>
      <c r="G92" s="990"/>
      <c r="H92" s="990"/>
      <c r="I92" s="990"/>
      <c r="J92" s="990"/>
      <c r="K92" s="990"/>
    </row>
    <row r="93" spans="1:11" ht="15.6">
      <c r="A93" s="1224"/>
      <c r="B93" s="1224"/>
      <c r="C93" s="1224"/>
      <c r="D93" s="1224"/>
      <c r="E93" s="1224"/>
      <c r="F93" s="1224"/>
      <c r="G93" s="1224"/>
      <c r="H93" s="1224"/>
      <c r="I93" s="1224"/>
      <c r="J93" s="1224"/>
      <c r="K93" s="1224"/>
    </row>
    <row r="94" spans="1:11">
      <c r="I94" s="1226"/>
    </row>
  </sheetData>
  <customSheetViews>
    <customSheetView guid="{B91C2E87-5EDA-40AE-AC27-0E2C17E803CE}" showPageBreaks="1" printArea="1" topLeftCell="A4">
      <selection activeCell="N12" sqref="N12:AS15"/>
      <pageMargins left="0.78" right="0.35" top="0.16" bottom="0.16" header="0.16" footer="0.16"/>
      <pageSetup scale="56" orientation="portrait" r:id="rId1"/>
    </customSheetView>
    <customSheetView guid="{7C71EF2A-5ADA-494C-8F58-DDA71753DD90}" showPageBreaks="1" printArea="1" topLeftCell="A8">
      <selection activeCell="AM1" sqref="AM1:AM1048576"/>
      <pageMargins left="0.78" right="0.35" top="0.16" bottom="0.16" header="0.16" footer="0.16"/>
      <pageSetup scale="59" orientation="portrait" r:id="rId2"/>
    </customSheetView>
    <customSheetView guid="{23F4DC00-BC97-4745-AA5C-F05D469CB1EF}" showPageBreaks="1" printArea="1" topLeftCell="A2">
      <selection activeCell="A2" sqref="A2:J88"/>
      <pageMargins left="0.78" right="0.35" top="0.16" bottom="0.16" header="0.16" footer="0.16"/>
      <pageSetup scale="59" orientation="portrait" r:id="rId3"/>
    </customSheetView>
    <customSheetView guid="{5A803268-F6C5-4035-B3E1-A94CB9AA8994}" showPageBreaks="1" printArea="1" topLeftCell="A2">
      <selection activeCell="A2" sqref="A2:J88"/>
      <pageMargins left="0.78" right="0.35" top="0.16" bottom="0.16" header="0.16" footer="0.16"/>
      <pageSetup scale="59" orientation="portrait" r:id="rId4"/>
    </customSheetView>
    <customSheetView guid="{4593F3EE-0998-4E0E-994A-E02D6BAF3A4B}" showPageBreaks="1" printArea="1">
      <selection sqref="A1:J88"/>
      <pageMargins left="0.78" right="0.35" top="0.16" bottom="0.16" header="0.16" footer="0.16"/>
      <pageSetup scale="59" orientation="portrait" r:id="rId5"/>
    </customSheetView>
  </customSheetViews>
  <mergeCells count="2">
    <mergeCell ref="N9:AL9"/>
    <mergeCell ref="AN9:AP9"/>
  </mergeCells>
  <pageMargins left="0.78" right="0.35" top="0.16" bottom="0.16" header="0.16" footer="0.16"/>
  <pageSetup scale="56" orientation="portrait" r:id="rId6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BB71"/>
  <sheetViews>
    <sheetView topLeftCell="J4" zoomScale="91" zoomScaleNormal="91" zoomScaleSheetLayoutView="83" zoomScalePageLayoutView="70" workbookViewId="0">
      <selection activeCell="AA22" sqref="AA22"/>
    </sheetView>
  </sheetViews>
  <sheetFormatPr defaultColWidth="9.109375" defaultRowHeight="13.8"/>
  <cols>
    <col min="1" max="1" width="9.109375" style="303"/>
    <col min="2" max="2" width="11" style="303" customWidth="1"/>
    <col min="3" max="3" width="9.109375" style="303" customWidth="1"/>
    <col min="4" max="4" width="10.88671875" style="303" customWidth="1"/>
    <col min="5" max="5" width="11.6640625" style="303" customWidth="1"/>
    <col min="6" max="6" width="9" style="303" customWidth="1"/>
    <col min="7" max="7" width="9.109375" style="303" customWidth="1"/>
    <col min="8" max="8" width="10.109375" style="303" customWidth="1"/>
    <col min="9" max="9" width="12.33203125" style="303" customWidth="1"/>
    <col min="10" max="10" width="10.109375" style="303" customWidth="1"/>
    <col min="11" max="12" width="9.109375" style="303"/>
    <col min="13" max="13" width="2" style="303" customWidth="1"/>
    <col min="14" max="14" width="3.88671875" style="303" customWidth="1"/>
    <col min="15" max="15" width="9.33203125" style="303" customWidth="1"/>
    <col min="16" max="16" width="22.109375" style="303" bestFit="1" customWidth="1"/>
    <col min="17" max="17" width="13.44140625" style="303" customWidth="1"/>
    <col min="18" max="18" width="9.109375" style="303"/>
    <col min="19" max="19" width="12.6640625" style="303" customWidth="1"/>
    <col min="20" max="20" width="17.5546875" style="303" customWidth="1"/>
    <col min="21" max="21" width="11.5546875" style="303" customWidth="1"/>
    <col min="22" max="23" width="9.109375" style="303"/>
    <col min="24" max="24" width="9.109375" style="303" customWidth="1"/>
    <col min="25" max="25" width="7" style="303" customWidth="1"/>
    <col min="26" max="26" width="5.33203125" style="303" customWidth="1"/>
    <col min="27" max="27" width="20.5546875" style="303" customWidth="1"/>
    <col min="28" max="36" width="9.109375" style="303"/>
    <col min="37" max="37" width="43.6640625" style="303" customWidth="1"/>
    <col min="38" max="52" width="9.109375" style="303"/>
    <col min="53" max="53" width="22.6640625" style="303" customWidth="1"/>
    <col min="54" max="54" width="10.88671875" style="303" customWidth="1"/>
    <col min="55" max="16384" width="9.109375" style="303"/>
  </cols>
  <sheetData>
    <row r="1" spans="1:54" ht="15.6">
      <c r="O1" s="1026" t="s">
        <v>903</v>
      </c>
      <c r="P1" s="1026"/>
      <c r="Q1" s="1026"/>
      <c r="R1" s="1027" t="s">
        <v>410</v>
      </c>
      <c r="S1" s="1027"/>
      <c r="T1" s="1027"/>
      <c r="U1" s="1027"/>
      <c r="V1" s="1026"/>
      <c r="W1" s="1026"/>
      <c r="X1" s="990"/>
      <c r="Y1" s="1028"/>
    </row>
    <row r="2" spans="1:54" ht="24.75" customHeight="1">
      <c r="O2" s="1029" t="s">
        <v>18</v>
      </c>
      <c r="P2" s="1029"/>
      <c r="Q2" s="363" t="s">
        <v>904</v>
      </c>
      <c r="T2" s="904"/>
      <c r="U2" s="1030"/>
      <c r="V2" s="1031"/>
      <c r="W2" s="1032"/>
      <c r="X2" s="990"/>
      <c r="Y2" s="1028"/>
    </row>
    <row r="3" spans="1:54" ht="15.6">
      <c r="A3" s="677" t="s">
        <v>19</v>
      </c>
      <c r="B3" s="1033">
        <f>YesterdayGen!A2</f>
        <v>41855</v>
      </c>
      <c r="C3" s="1034"/>
      <c r="D3" s="677" t="s">
        <v>587</v>
      </c>
      <c r="E3" s="1035">
        <f>YesterdayGen!ES31</f>
        <v>249499779</v>
      </c>
      <c r="F3" s="1035"/>
      <c r="G3" s="677"/>
      <c r="H3" s="677"/>
      <c r="I3" s="235"/>
      <c r="J3" s="1277"/>
      <c r="K3" s="1277"/>
      <c r="L3" s="1277"/>
      <c r="O3" s="1036"/>
      <c r="P3" s="1036"/>
      <c r="Q3" s="1036"/>
      <c r="R3" s="973"/>
      <c r="S3" s="973"/>
      <c r="T3" s="1037"/>
      <c r="U3" s="1036"/>
      <c r="V3" s="1036"/>
      <c r="W3" s="1036"/>
      <c r="X3" s="990"/>
      <c r="Y3" s="1028"/>
    </row>
    <row r="4" spans="1:54" ht="21">
      <c r="A4" s="2061"/>
      <c r="B4" s="2062"/>
      <c r="C4" s="2062"/>
      <c r="D4" s="2062"/>
      <c r="E4" s="2062"/>
      <c r="F4" s="2062"/>
      <c r="G4" s="2062"/>
      <c r="H4" s="2062"/>
      <c r="I4" s="2062"/>
      <c r="J4" s="2063"/>
      <c r="K4" s="235"/>
      <c r="L4" s="235"/>
      <c r="O4" s="1038"/>
      <c r="P4" s="1821">
        <f>B3</f>
        <v>41855</v>
      </c>
      <c r="Q4" s="1039"/>
      <c r="R4" s="1039"/>
      <c r="S4" s="1039"/>
      <c r="T4" s="1039"/>
      <c r="U4" s="1039"/>
      <c r="V4" s="990"/>
      <c r="W4" s="3563" t="s">
        <v>905</v>
      </c>
      <c r="X4" s="3563"/>
      <c r="Y4" s="1040"/>
      <c r="BA4" s="2206" t="s">
        <v>1103</v>
      </c>
      <c r="BB4" s="2206">
        <v>188</v>
      </c>
    </row>
    <row r="5" spans="1:54" ht="15.6">
      <c r="A5" s="1308" t="s">
        <v>906</v>
      </c>
      <c r="B5" s="1278" t="s">
        <v>907</v>
      </c>
      <c r="C5" s="1279" t="s">
        <v>908</v>
      </c>
      <c r="D5" s="1280" t="s">
        <v>909</v>
      </c>
      <c r="E5" s="1281" t="s">
        <v>910</v>
      </c>
      <c r="F5" s="1282" t="s">
        <v>911</v>
      </c>
      <c r="G5" s="1283" t="s">
        <v>912</v>
      </c>
      <c r="H5" s="1284" t="s">
        <v>913</v>
      </c>
      <c r="I5" s="1285" t="s">
        <v>914</v>
      </c>
      <c r="J5" s="1286" t="s">
        <v>1006</v>
      </c>
      <c r="K5" s="117"/>
      <c r="L5" s="235"/>
      <c r="M5" s="1041"/>
      <c r="N5" s="1041"/>
      <c r="O5" s="1042"/>
      <c r="P5" s="1043"/>
      <c r="Q5" s="1044"/>
      <c r="R5" s="1042"/>
      <c r="V5" s="1045"/>
      <c r="W5" s="1042"/>
      <c r="X5" s="990"/>
      <c r="Y5" s="1028"/>
      <c r="BA5" s="2206" t="s">
        <v>1104</v>
      </c>
      <c r="BB5" s="2206">
        <v>18</v>
      </c>
    </row>
    <row r="6" spans="1:54" ht="15.6">
      <c r="A6" s="1287">
        <v>0</v>
      </c>
      <c r="B6" s="1288">
        <f>YesterdayGen!ET30</f>
        <v>4139</v>
      </c>
      <c r="C6" s="1289">
        <f>YesterdayGen!EU30</f>
        <v>487</v>
      </c>
      <c r="D6" s="1290">
        <f>YesterdayGen!EV30</f>
        <v>1765</v>
      </c>
      <c r="E6" s="1291">
        <f>YesterdayGen!EW30</f>
        <v>2469</v>
      </c>
      <c r="F6" s="1292">
        <f>YesterdayGen!EX30</f>
        <v>0</v>
      </c>
      <c r="G6" s="1293">
        <f>YesterdayGen!EY30</f>
        <v>140</v>
      </c>
      <c r="H6" s="1294">
        <f>YesterdayGen!EZ30</f>
        <v>1195</v>
      </c>
      <c r="I6" s="1295">
        <f>YesterdayGen!FC30</f>
        <v>0</v>
      </c>
      <c r="J6" s="1296">
        <f>YesterdayGen!FA30</f>
        <v>164</v>
      </c>
      <c r="K6" s="1275"/>
      <c r="L6" s="235"/>
      <c r="O6" s="1039"/>
      <c r="P6" s="1039"/>
      <c r="Q6" s="1039"/>
      <c r="R6" s="1046"/>
      <c r="S6" s="1046"/>
      <c r="T6" s="1047"/>
      <c r="U6" s="1048"/>
      <c r="V6" s="1039"/>
      <c r="W6" s="1039"/>
      <c r="X6" s="990"/>
      <c r="Y6" s="1028"/>
    </row>
    <row r="7" spans="1:54" ht="15.6">
      <c r="A7" s="1297">
        <v>2.0833333333333332E-2</v>
      </c>
      <c r="B7" s="1298">
        <f t="shared" ref="B7:J7" si="0">B6/2+B8/2</f>
        <v>4128.5</v>
      </c>
      <c r="C7" s="1299">
        <f t="shared" si="0"/>
        <v>482</v>
      </c>
      <c r="D7" s="1300">
        <f t="shared" si="0"/>
        <v>1757.5</v>
      </c>
      <c r="E7" s="1301">
        <f t="shared" si="0"/>
        <v>2219</v>
      </c>
      <c r="F7" s="1302">
        <f t="shared" si="0"/>
        <v>0</v>
      </c>
      <c r="G7" s="1303">
        <f t="shared" si="0"/>
        <v>140</v>
      </c>
      <c r="H7" s="1304">
        <f t="shared" si="0"/>
        <v>1185.5</v>
      </c>
      <c r="I7" s="1305">
        <f t="shared" si="0"/>
        <v>0</v>
      </c>
      <c r="J7" s="1306">
        <f t="shared" si="0"/>
        <v>157</v>
      </c>
      <c r="K7" s="1275"/>
      <c r="L7" s="235"/>
      <c r="O7" s="990"/>
      <c r="P7" s="1037" t="s">
        <v>185</v>
      </c>
      <c r="Q7" s="1049">
        <f>B3</f>
        <v>41855</v>
      </c>
      <c r="R7" s="990"/>
      <c r="S7" s="990"/>
      <c r="T7" s="990"/>
      <c r="U7" s="990"/>
      <c r="V7" s="990"/>
      <c r="W7" s="990"/>
      <c r="X7" s="990"/>
      <c r="Y7" s="1028"/>
    </row>
    <row r="8" spans="1:54" ht="15">
      <c r="A8" s="1297">
        <v>4.1666666666666664E-2</v>
      </c>
      <c r="B8" s="1288">
        <f>YesterdayGen!ET5</f>
        <v>4118</v>
      </c>
      <c r="C8" s="1289">
        <f>YesterdayGen!EU5</f>
        <v>477</v>
      </c>
      <c r="D8" s="1290">
        <f>YesterdayGen!EV5</f>
        <v>1750</v>
      </c>
      <c r="E8" s="1291">
        <f>YesterdayGen!EW5</f>
        <v>1969</v>
      </c>
      <c r="F8" s="1292">
        <f>YesterdayGen!EX5</f>
        <v>0</v>
      </c>
      <c r="G8" s="1293">
        <f>YesterdayGen!EY5</f>
        <v>140</v>
      </c>
      <c r="H8" s="1294">
        <f>YesterdayGen!EZ5</f>
        <v>1176</v>
      </c>
      <c r="I8" s="1295">
        <f>YesterdayGen!FC5</f>
        <v>0</v>
      </c>
      <c r="J8" s="1296">
        <f>YesterdayGen!FA5</f>
        <v>150</v>
      </c>
      <c r="K8" s="1275"/>
      <c r="L8" s="235"/>
      <c r="O8" s="990"/>
      <c r="P8" s="990"/>
      <c r="Q8" s="990"/>
      <c r="R8" s="990"/>
      <c r="S8" s="990"/>
      <c r="T8" s="990"/>
      <c r="U8" s="990"/>
      <c r="V8" s="990"/>
      <c r="W8" s="990"/>
      <c r="X8" s="990"/>
      <c r="Y8" s="1028"/>
    </row>
    <row r="9" spans="1:54" ht="16.5" customHeight="1">
      <c r="A9" s="1287">
        <v>6.25E-2</v>
      </c>
      <c r="B9" s="1298">
        <f t="shared" ref="B9:J9" si="1">B8/2+B10/2</f>
        <v>4118</v>
      </c>
      <c r="C9" s="1299">
        <f t="shared" si="1"/>
        <v>477</v>
      </c>
      <c r="D9" s="1300">
        <f t="shared" si="1"/>
        <v>1768</v>
      </c>
      <c r="E9" s="1301">
        <f t="shared" si="1"/>
        <v>1816.5</v>
      </c>
      <c r="F9" s="1302">
        <f t="shared" si="1"/>
        <v>0</v>
      </c>
      <c r="G9" s="1303">
        <f t="shared" si="1"/>
        <v>140</v>
      </c>
      <c r="H9" s="1304">
        <f t="shared" si="1"/>
        <v>1128</v>
      </c>
      <c r="I9" s="1305">
        <f t="shared" si="1"/>
        <v>0</v>
      </c>
      <c r="J9" s="1306">
        <f t="shared" si="1"/>
        <v>147</v>
      </c>
      <c r="K9" s="1275"/>
      <c r="L9" s="235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1028"/>
      <c r="Z9" s="1365"/>
      <c r="AA9" s="2216" t="s">
        <v>1014</v>
      </c>
      <c r="AB9" s="2237">
        <f>E3/1000000</f>
        <v>249.49977899999999</v>
      </c>
      <c r="AK9" s="3564" t="s">
        <v>1266</v>
      </c>
    </row>
    <row r="10" spans="1:54" ht="18.75" customHeight="1">
      <c r="A10" s="1297">
        <v>8.3333333333333301E-2</v>
      </c>
      <c r="B10" s="1288">
        <f>YesterdayGen!ET6</f>
        <v>4118</v>
      </c>
      <c r="C10" s="1289">
        <f>YesterdayGen!EU6</f>
        <v>477</v>
      </c>
      <c r="D10" s="1290">
        <f>YesterdayGen!EV6</f>
        <v>1786</v>
      </c>
      <c r="E10" s="1291">
        <f>YesterdayGen!EW6</f>
        <v>1664</v>
      </c>
      <c r="F10" s="1292">
        <f>YesterdayGen!EX6</f>
        <v>0</v>
      </c>
      <c r="G10" s="1293">
        <f>YesterdayGen!EY6</f>
        <v>140</v>
      </c>
      <c r="H10" s="1294">
        <f>YesterdayGen!EZ6</f>
        <v>1080</v>
      </c>
      <c r="I10" s="1295">
        <f>YesterdayGen!FC6</f>
        <v>0</v>
      </c>
      <c r="J10" s="1296">
        <f>YesterdayGen!FA6</f>
        <v>144</v>
      </c>
      <c r="K10" s="1275"/>
      <c r="L10" s="235"/>
      <c r="O10" s="990"/>
      <c r="P10" s="990"/>
      <c r="Q10" s="990"/>
      <c r="R10" s="990"/>
      <c r="S10" s="990"/>
      <c r="T10" s="990"/>
      <c r="U10" s="990"/>
      <c r="V10" s="990"/>
      <c r="W10" s="990"/>
      <c r="X10" s="990"/>
      <c r="Y10" s="1028"/>
      <c r="Z10" s="1365"/>
      <c r="AA10" s="2216" t="s">
        <v>1015</v>
      </c>
      <c r="AB10" s="2237">
        <f>SUM(I6:I54)*24/50000</f>
        <v>0</v>
      </c>
      <c r="AK10" s="3564"/>
    </row>
    <row r="11" spans="1:54" ht="15.75" customHeight="1">
      <c r="A11" s="1297">
        <v>0.104166666666667</v>
      </c>
      <c r="B11" s="1298">
        <f t="shared" ref="B11:J11" si="2">B10/2+B12/2</f>
        <v>4123.5</v>
      </c>
      <c r="C11" s="1299">
        <f t="shared" si="2"/>
        <v>477.5</v>
      </c>
      <c r="D11" s="1300">
        <f t="shared" si="2"/>
        <v>1785.5</v>
      </c>
      <c r="E11" s="1301">
        <f t="shared" si="2"/>
        <v>1592.5</v>
      </c>
      <c r="F11" s="1302">
        <f t="shared" si="2"/>
        <v>0</v>
      </c>
      <c r="G11" s="1303">
        <f t="shared" si="2"/>
        <v>140</v>
      </c>
      <c r="H11" s="1304">
        <f t="shared" si="2"/>
        <v>1034</v>
      </c>
      <c r="I11" s="1305">
        <f t="shared" si="2"/>
        <v>0</v>
      </c>
      <c r="J11" s="1306">
        <f t="shared" si="2"/>
        <v>142</v>
      </c>
      <c r="K11" s="1275"/>
      <c r="L11" s="235"/>
      <c r="O11" s="990"/>
      <c r="P11" s="990"/>
      <c r="Q11" s="990"/>
      <c r="R11" s="990"/>
      <c r="S11" s="990"/>
      <c r="T11" s="990"/>
      <c r="U11" s="990"/>
      <c r="V11" s="990"/>
      <c r="W11" s="990"/>
      <c r="X11" s="1050"/>
      <c r="Y11" s="1028"/>
      <c r="Z11" s="1365"/>
      <c r="AA11" s="2216" t="s">
        <v>1016</v>
      </c>
      <c r="AB11" s="2237">
        <f>SUM(AB9:AB10)</f>
        <v>249.49977899999999</v>
      </c>
      <c r="AK11" s="3564"/>
    </row>
    <row r="12" spans="1:54" ht="15">
      <c r="A12" s="1287">
        <v>0.125</v>
      </c>
      <c r="B12" s="1288">
        <f>YesterdayGen!ET7</f>
        <v>4129</v>
      </c>
      <c r="C12" s="1289">
        <f>YesterdayGen!EU7</f>
        <v>478</v>
      </c>
      <c r="D12" s="1290">
        <f>YesterdayGen!EV7</f>
        <v>1785</v>
      </c>
      <c r="E12" s="1291">
        <f>YesterdayGen!EW7</f>
        <v>1521</v>
      </c>
      <c r="F12" s="1292">
        <f>YesterdayGen!EX7</f>
        <v>0</v>
      </c>
      <c r="G12" s="1293">
        <f>YesterdayGen!EY7</f>
        <v>140</v>
      </c>
      <c r="H12" s="1294">
        <f>YesterdayGen!EZ7</f>
        <v>988</v>
      </c>
      <c r="I12" s="1295">
        <f>YesterdayGen!FC7</f>
        <v>0</v>
      </c>
      <c r="J12" s="1296">
        <f>YesterdayGen!FA7</f>
        <v>140</v>
      </c>
      <c r="K12" s="1275"/>
      <c r="L12" s="235"/>
      <c r="O12" s="990"/>
      <c r="P12" s="990"/>
      <c r="Q12" s="990"/>
      <c r="R12" s="990"/>
      <c r="S12" s="990"/>
      <c r="T12" s="990"/>
      <c r="U12" s="990"/>
      <c r="V12" s="990"/>
      <c r="W12" s="990"/>
      <c r="X12" s="990"/>
      <c r="Y12" s="1028"/>
      <c r="Z12" s="367"/>
      <c r="AA12" s="235"/>
      <c r="AB12" s="235"/>
      <c r="AK12" s="3564"/>
    </row>
    <row r="13" spans="1:54" ht="15">
      <c r="A13" s="1297">
        <v>0.14583333333333301</v>
      </c>
      <c r="B13" s="1298">
        <f t="shared" ref="B13:J13" si="3">B12/2+B14/2</f>
        <v>4131</v>
      </c>
      <c r="C13" s="1299">
        <f t="shared" si="3"/>
        <v>478</v>
      </c>
      <c r="D13" s="1300">
        <f t="shared" si="3"/>
        <v>1793</v>
      </c>
      <c r="E13" s="1301">
        <f t="shared" si="3"/>
        <v>1496</v>
      </c>
      <c r="F13" s="1302">
        <f t="shared" si="3"/>
        <v>0</v>
      </c>
      <c r="G13" s="1303">
        <f t="shared" si="3"/>
        <v>140</v>
      </c>
      <c r="H13" s="1304">
        <f t="shared" si="3"/>
        <v>927</v>
      </c>
      <c r="I13" s="1305">
        <f t="shared" si="3"/>
        <v>0</v>
      </c>
      <c r="J13" s="1306">
        <f t="shared" si="3"/>
        <v>138</v>
      </c>
      <c r="K13" s="1275"/>
      <c r="L13" s="235"/>
      <c r="O13" s="990"/>
      <c r="P13" s="990"/>
      <c r="Q13" s="990"/>
      <c r="R13" s="990"/>
      <c r="S13" s="990"/>
      <c r="T13" s="990"/>
      <c r="U13" s="990"/>
      <c r="V13" s="990"/>
      <c r="W13" s="303" t="s">
        <v>30</v>
      </c>
      <c r="X13" s="990"/>
      <c r="Y13" s="1028"/>
      <c r="AK13" s="3564"/>
    </row>
    <row r="14" spans="1:54" ht="15">
      <c r="A14" s="1297">
        <v>0.16666666666666699</v>
      </c>
      <c r="B14" s="1288">
        <f>YesterdayGen!ET8</f>
        <v>4133</v>
      </c>
      <c r="C14" s="1289">
        <f>YesterdayGen!EU8</f>
        <v>478</v>
      </c>
      <c r="D14" s="1290">
        <f>YesterdayGen!EV8</f>
        <v>1801</v>
      </c>
      <c r="E14" s="1291">
        <f>YesterdayGen!EW8</f>
        <v>1471</v>
      </c>
      <c r="F14" s="1292">
        <f>YesterdayGen!EX8</f>
        <v>0</v>
      </c>
      <c r="G14" s="1293">
        <f>YesterdayGen!EY8</f>
        <v>140</v>
      </c>
      <c r="H14" s="1294">
        <f>YesterdayGen!EZ8</f>
        <v>866</v>
      </c>
      <c r="I14" s="1295">
        <f>YesterdayGen!FC8</f>
        <v>0</v>
      </c>
      <c r="J14" s="1296">
        <f>YesterdayGen!FA8</f>
        <v>136</v>
      </c>
      <c r="K14" s="1275"/>
      <c r="L14" s="235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1028"/>
    </row>
    <row r="15" spans="1:54" ht="15">
      <c r="A15" s="1287">
        <v>0.1875</v>
      </c>
      <c r="B15" s="1298">
        <f t="shared" ref="B15:J15" si="4">B14/2+B16/2</f>
        <v>4169.5</v>
      </c>
      <c r="C15" s="1299">
        <f t="shared" si="4"/>
        <v>478</v>
      </c>
      <c r="D15" s="1300">
        <f t="shared" si="4"/>
        <v>1812.5</v>
      </c>
      <c r="E15" s="1301">
        <f t="shared" si="4"/>
        <v>1420.5</v>
      </c>
      <c r="F15" s="1302">
        <f t="shared" si="4"/>
        <v>0</v>
      </c>
      <c r="G15" s="1303">
        <f t="shared" si="4"/>
        <v>140</v>
      </c>
      <c r="H15" s="1304">
        <f t="shared" si="4"/>
        <v>788</v>
      </c>
      <c r="I15" s="1305">
        <f t="shared" si="4"/>
        <v>0</v>
      </c>
      <c r="J15" s="1306">
        <f t="shared" si="4"/>
        <v>134</v>
      </c>
      <c r="K15" s="1275"/>
      <c r="L15" s="235"/>
      <c r="O15" s="990"/>
      <c r="P15" s="990"/>
      <c r="Q15" s="990"/>
      <c r="R15" s="990"/>
      <c r="S15" s="990"/>
      <c r="T15" s="990"/>
      <c r="U15" s="990"/>
      <c r="V15" s="990"/>
      <c r="W15" s="990"/>
      <c r="X15" s="990"/>
      <c r="Y15" s="1028"/>
      <c r="AB15" s="1051"/>
    </row>
    <row r="16" spans="1:54" ht="15">
      <c r="A16" s="1297">
        <v>0.20833333333333301</v>
      </c>
      <c r="B16" s="1288">
        <f>YesterdayGen!ET9</f>
        <v>4206</v>
      </c>
      <c r="C16" s="1289">
        <f>YesterdayGen!EU9</f>
        <v>478</v>
      </c>
      <c r="D16" s="1290">
        <f>YesterdayGen!EV9</f>
        <v>1824</v>
      </c>
      <c r="E16" s="1291">
        <f>YesterdayGen!EW9</f>
        <v>1370</v>
      </c>
      <c r="F16" s="1292">
        <f>YesterdayGen!EX9</f>
        <v>0</v>
      </c>
      <c r="G16" s="1293">
        <f>YesterdayGen!EY9</f>
        <v>140</v>
      </c>
      <c r="H16" s="1294">
        <f>YesterdayGen!EZ9</f>
        <v>710</v>
      </c>
      <c r="I16" s="1295">
        <f>YesterdayGen!FC9</f>
        <v>0</v>
      </c>
      <c r="J16" s="1296">
        <f>YesterdayGen!FA9</f>
        <v>132</v>
      </c>
      <c r="K16" s="1275"/>
      <c r="L16" s="235"/>
      <c r="O16" s="990"/>
      <c r="P16" s="990"/>
      <c r="Q16" s="990"/>
      <c r="R16" s="990"/>
      <c r="S16" s="990"/>
      <c r="T16" s="990"/>
      <c r="U16" s="990"/>
      <c r="V16" s="990"/>
      <c r="W16" s="990"/>
      <c r="X16" s="990"/>
      <c r="Y16" s="1028"/>
      <c r="Z16" s="1052"/>
    </row>
    <row r="17" spans="1:29" ht="15">
      <c r="A17" s="1297">
        <v>0.22916666666666699</v>
      </c>
      <c r="B17" s="1298">
        <f t="shared" ref="B17:J17" si="5">B16/2+B18/2</f>
        <v>4117.5</v>
      </c>
      <c r="C17" s="1299">
        <f t="shared" si="5"/>
        <v>478</v>
      </c>
      <c r="D17" s="1300">
        <f t="shared" si="5"/>
        <v>1806</v>
      </c>
      <c r="E17" s="1301">
        <f t="shared" si="5"/>
        <v>1222</v>
      </c>
      <c r="F17" s="1302">
        <f t="shared" si="5"/>
        <v>0</v>
      </c>
      <c r="G17" s="1303">
        <f t="shared" si="5"/>
        <v>140</v>
      </c>
      <c r="H17" s="1304">
        <f t="shared" si="5"/>
        <v>646.5</v>
      </c>
      <c r="I17" s="1305">
        <f t="shared" si="5"/>
        <v>0</v>
      </c>
      <c r="J17" s="1306">
        <f t="shared" si="5"/>
        <v>129</v>
      </c>
      <c r="K17" s="1275"/>
      <c r="L17" s="235"/>
      <c r="O17" s="990"/>
      <c r="P17" s="990"/>
      <c r="Q17" s="990"/>
      <c r="R17" s="990"/>
      <c r="S17" s="990"/>
      <c r="T17" s="990"/>
      <c r="U17" s="990"/>
      <c r="V17" s="990"/>
      <c r="W17" s="990"/>
      <c r="X17" s="990"/>
      <c r="Y17" s="1028"/>
    </row>
    <row r="18" spans="1:29" ht="15">
      <c r="A18" s="1287">
        <v>0.25</v>
      </c>
      <c r="B18" s="1288">
        <f>YesterdayGen!ET10</f>
        <v>4029</v>
      </c>
      <c r="C18" s="1289">
        <f>YesterdayGen!EU10</f>
        <v>478</v>
      </c>
      <c r="D18" s="1290">
        <f>YesterdayGen!EV10</f>
        <v>1788</v>
      </c>
      <c r="E18" s="1291">
        <f>YesterdayGen!EW10</f>
        <v>1074</v>
      </c>
      <c r="F18" s="1292">
        <f>YesterdayGen!EX10</f>
        <v>0</v>
      </c>
      <c r="G18" s="1293">
        <f>YesterdayGen!EY10</f>
        <v>140</v>
      </c>
      <c r="H18" s="1294">
        <f>YesterdayGen!EZ10</f>
        <v>583</v>
      </c>
      <c r="I18" s="1295">
        <f>YesterdayGen!FC10</f>
        <v>0</v>
      </c>
      <c r="J18" s="1296">
        <f>YesterdayGen!FA10</f>
        <v>126</v>
      </c>
      <c r="K18" s="1275"/>
      <c r="L18" s="235"/>
      <c r="O18" s="990"/>
      <c r="P18" s="990"/>
      <c r="Q18" s="990"/>
      <c r="R18" s="990"/>
      <c r="S18" s="990"/>
      <c r="T18" s="990"/>
      <c r="U18" s="990"/>
      <c r="V18" s="990"/>
      <c r="W18" s="990"/>
      <c r="X18" s="990"/>
      <c r="Y18" s="1028"/>
      <c r="AA18" s="2217"/>
    </row>
    <row r="19" spans="1:29" ht="15">
      <c r="A19" s="1297">
        <v>0.27083333333333298</v>
      </c>
      <c r="B19" s="1298">
        <f t="shared" ref="B19:J19" si="6">B18/2+B20/2</f>
        <v>4057</v>
      </c>
      <c r="C19" s="1299">
        <f t="shared" si="6"/>
        <v>478</v>
      </c>
      <c r="D19" s="1300">
        <f t="shared" si="6"/>
        <v>1763</v>
      </c>
      <c r="E19" s="1301">
        <f t="shared" si="6"/>
        <v>1037</v>
      </c>
      <c r="F19" s="1302">
        <f t="shared" si="6"/>
        <v>0</v>
      </c>
      <c r="G19" s="1303">
        <f t="shared" si="6"/>
        <v>140</v>
      </c>
      <c r="H19" s="1304">
        <f t="shared" si="6"/>
        <v>582</v>
      </c>
      <c r="I19" s="1305">
        <f t="shared" si="6"/>
        <v>0</v>
      </c>
      <c r="J19" s="1306">
        <f t="shared" si="6"/>
        <v>119</v>
      </c>
      <c r="K19" s="1275"/>
      <c r="L19" s="235"/>
      <c r="O19" s="990"/>
      <c r="P19" s="990"/>
      <c r="Q19" s="990"/>
      <c r="R19" s="990"/>
      <c r="S19" s="990"/>
      <c r="T19" s="990"/>
      <c r="U19" s="1053" t="s">
        <v>53</v>
      </c>
      <c r="V19" s="990"/>
      <c r="W19" s="990"/>
      <c r="X19" s="990"/>
      <c r="Y19" s="1028"/>
      <c r="Z19" s="303" t="s">
        <v>915</v>
      </c>
    </row>
    <row r="20" spans="1:29" ht="15">
      <c r="A20" s="1297">
        <v>0.29166666666666702</v>
      </c>
      <c r="B20" s="1288">
        <f>YesterdayGen!ET11</f>
        <v>4085</v>
      </c>
      <c r="C20" s="1289">
        <f>YesterdayGen!EU11</f>
        <v>478</v>
      </c>
      <c r="D20" s="1290">
        <f>YesterdayGen!EV11</f>
        <v>1738</v>
      </c>
      <c r="E20" s="1291">
        <f>YesterdayGen!EW11</f>
        <v>1000</v>
      </c>
      <c r="F20" s="1292">
        <f>YesterdayGen!EX11</f>
        <v>0</v>
      </c>
      <c r="G20" s="1293">
        <f>YesterdayGen!EY11</f>
        <v>140</v>
      </c>
      <c r="H20" s="1294">
        <f>YesterdayGen!EZ11</f>
        <v>581</v>
      </c>
      <c r="I20" s="1295">
        <f>YesterdayGen!FC11</f>
        <v>0</v>
      </c>
      <c r="J20" s="1296">
        <f>YesterdayGen!FA11</f>
        <v>112</v>
      </c>
      <c r="K20" s="1275"/>
      <c r="L20" s="235"/>
      <c r="O20" s="990"/>
      <c r="P20" s="990"/>
      <c r="Q20" s="990"/>
      <c r="R20" s="990"/>
      <c r="S20" s="990"/>
      <c r="T20" s="990"/>
      <c r="U20" s="990"/>
      <c r="V20" s="990"/>
      <c r="W20" s="990"/>
      <c r="X20" s="990"/>
      <c r="Y20" s="1028"/>
      <c r="AA20" s="1054"/>
      <c r="AC20" s="1055"/>
    </row>
    <row r="21" spans="1:29" ht="15">
      <c r="A21" s="1287">
        <v>0.3125</v>
      </c>
      <c r="B21" s="1298">
        <f t="shared" ref="B21:J21" si="7">B20/2+B22/2</f>
        <v>4085</v>
      </c>
      <c r="C21" s="1299">
        <f t="shared" si="7"/>
        <v>477.5</v>
      </c>
      <c r="D21" s="1300">
        <f t="shared" si="7"/>
        <v>1731</v>
      </c>
      <c r="E21" s="1301">
        <f t="shared" si="7"/>
        <v>1004</v>
      </c>
      <c r="F21" s="1302">
        <f t="shared" si="7"/>
        <v>0</v>
      </c>
      <c r="G21" s="1303">
        <f t="shared" si="7"/>
        <v>140</v>
      </c>
      <c r="H21" s="1304">
        <f t="shared" si="7"/>
        <v>582</v>
      </c>
      <c r="I21" s="1305">
        <f t="shared" si="7"/>
        <v>0</v>
      </c>
      <c r="J21" s="1306">
        <f t="shared" si="7"/>
        <v>112</v>
      </c>
      <c r="K21" s="1275"/>
      <c r="L21" s="235"/>
      <c r="O21" s="990"/>
      <c r="P21" s="990"/>
      <c r="Q21" s="990"/>
      <c r="R21" s="990"/>
      <c r="S21" s="990"/>
      <c r="T21" s="1056" t="s">
        <v>376</v>
      </c>
      <c r="U21" s="990"/>
      <c r="V21" s="990"/>
      <c r="W21" s="990"/>
      <c r="X21" s="990"/>
      <c r="Y21" s="1028"/>
      <c r="AA21" s="303" t="s">
        <v>18</v>
      </c>
    </row>
    <row r="22" spans="1:29" ht="15">
      <c r="A22" s="1297">
        <v>0.33333333333333298</v>
      </c>
      <c r="B22" s="1288">
        <f>YesterdayGen!ET12</f>
        <v>4085</v>
      </c>
      <c r="C22" s="1289">
        <f>YesterdayGen!EU12</f>
        <v>477</v>
      </c>
      <c r="D22" s="1290">
        <f>YesterdayGen!EV12</f>
        <v>1724</v>
      </c>
      <c r="E22" s="1291">
        <f>YesterdayGen!EW12</f>
        <v>1008</v>
      </c>
      <c r="F22" s="1292">
        <f>YesterdayGen!EX12</f>
        <v>0</v>
      </c>
      <c r="G22" s="1293">
        <f>YesterdayGen!EY12</f>
        <v>140</v>
      </c>
      <c r="H22" s="1294">
        <f>YesterdayGen!EZ12</f>
        <v>583</v>
      </c>
      <c r="I22" s="1295">
        <f>YesterdayGen!FC12</f>
        <v>0</v>
      </c>
      <c r="J22" s="1296">
        <f>YesterdayGen!FA12</f>
        <v>112</v>
      </c>
      <c r="K22" s="1275"/>
      <c r="L22" s="235"/>
      <c r="O22" s="990"/>
      <c r="P22" s="990"/>
      <c r="Q22" s="990"/>
      <c r="R22" s="990"/>
      <c r="S22" s="990"/>
      <c r="T22" s="990"/>
      <c r="U22" s="990"/>
      <c r="V22" s="990"/>
      <c r="W22" s="990"/>
      <c r="X22" s="990"/>
      <c r="Y22" s="1028"/>
    </row>
    <row r="23" spans="1:29" ht="15">
      <c r="A23" s="1297">
        <v>0.35416666666666702</v>
      </c>
      <c r="B23" s="1298">
        <f t="shared" ref="B23:J23" si="8">B22/2+B24/2</f>
        <v>4122.5</v>
      </c>
      <c r="C23" s="1299">
        <f t="shared" si="8"/>
        <v>477.5</v>
      </c>
      <c r="D23" s="1300">
        <f t="shared" si="8"/>
        <v>1750.5</v>
      </c>
      <c r="E23" s="1301">
        <f t="shared" si="8"/>
        <v>1156</v>
      </c>
      <c r="F23" s="1302">
        <f t="shared" si="8"/>
        <v>0</v>
      </c>
      <c r="G23" s="1303">
        <f t="shared" si="8"/>
        <v>140</v>
      </c>
      <c r="H23" s="1304">
        <f t="shared" si="8"/>
        <v>622</v>
      </c>
      <c r="I23" s="1305">
        <f t="shared" si="8"/>
        <v>0</v>
      </c>
      <c r="J23" s="1306">
        <f t="shared" si="8"/>
        <v>113</v>
      </c>
      <c r="K23" s="1275"/>
      <c r="L23" s="235"/>
      <c r="O23" s="990"/>
      <c r="P23" s="990"/>
      <c r="Q23" s="990"/>
      <c r="R23" s="990"/>
      <c r="S23" s="990"/>
      <c r="T23" s="990"/>
      <c r="U23" s="990"/>
      <c r="V23" s="990"/>
      <c r="W23" s="990"/>
      <c r="X23" s="990"/>
      <c r="Y23" s="1028"/>
    </row>
    <row r="24" spans="1:29" ht="15">
      <c r="A24" s="1287">
        <v>0.375</v>
      </c>
      <c r="B24" s="1288">
        <f>YesterdayGen!ET13</f>
        <v>4160</v>
      </c>
      <c r="C24" s="1289">
        <f>YesterdayGen!EU13</f>
        <v>478</v>
      </c>
      <c r="D24" s="1290">
        <f>YesterdayGen!EV13</f>
        <v>1777</v>
      </c>
      <c r="E24" s="1291">
        <f>YesterdayGen!EW13</f>
        <v>1304</v>
      </c>
      <c r="F24" s="1292">
        <f>YesterdayGen!EX13</f>
        <v>0</v>
      </c>
      <c r="G24" s="1293">
        <f>YesterdayGen!EY13</f>
        <v>140</v>
      </c>
      <c r="H24" s="1294">
        <f>YesterdayGen!EZ13</f>
        <v>661</v>
      </c>
      <c r="I24" s="1295">
        <f>YesterdayGen!FC13</f>
        <v>0</v>
      </c>
      <c r="J24" s="1296">
        <f>YesterdayGen!FA13</f>
        <v>114</v>
      </c>
      <c r="K24" s="1275"/>
      <c r="L24" s="235"/>
      <c r="O24" s="990"/>
      <c r="P24" s="990"/>
      <c r="Q24" s="990"/>
      <c r="R24" s="990"/>
      <c r="S24" s="990"/>
      <c r="T24" s="990"/>
      <c r="U24" s="990"/>
      <c r="V24" s="990"/>
      <c r="W24" s="990"/>
      <c r="X24" s="990"/>
      <c r="Y24" s="1028"/>
    </row>
    <row r="25" spans="1:29" ht="15">
      <c r="A25" s="1297">
        <v>0.39583333333333298</v>
      </c>
      <c r="B25" s="1298">
        <f t="shared" ref="B25:J25" si="9">B24/2+B26/2</f>
        <v>4064.5</v>
      </c>
      <c r="C25" s="1299">
        <f t="shared" si="9"/>
        <v>478</v>
      </c>
      <c r="D25" s="1300">
        <f t="shared" si="9"/>
        <v>1756</v>
      </c>
      <c r="E25" s="1301">
        <f t="shared" si="9"/>
        <v>1455</v>
      </c>
      <c r="F25" s="1302">
        <f t="shared" si="9"/>
        <v>0</v>
      </c>
      <c r="G25" s="1303">
        <f t="shared" si="9"/>
        <v>140</v>
      </c>
      <c r="H25" s="1304">
        <f t="shared" si="9"/>
        <v>650</v>
      </c>
      <c r="I25" s="1305">
        <f t="shared" si="9"/>
        <v>0</v>
      </c>
      <c r="J25" s="1306">
        <f t="shared" si="9"/>
        <v>112</v>
      </c>
      <c r="K25" s="1275"/>
      <c r="L25" s="235"/>
      <c r="O25" s="990"/>
      <c r="P25" s="990"/>
      <c r="Q25" s="990"/>
      <c r="R25" s="990"/>
      <c r="S25" s="990"/>
      <c r="T25" s="990"/>
      <c r="U25" s="990"/>
      <c r="V25" s="990"/>
      <c r="W25" s="990"/>
      <c r="X25" s="990"/>
      <c r="Y25" s="1028"/>
      <c r="Z25" s="303" t="s">
        <v>413</v>
      </c>
    </row>
    <row r="26" spans="1:29" ht="15">
      <c r="A26" s="1297">
        <v>0.41666666666666702</v>
      </c>
      <c r="B26" s="1288">
        <f>YesterdayGen!ET14</f>
        <v>3969</v>
      </c>
      <c r="C26" s="1289">
        <f>YesterdayGen!EU14</f>
        <v>478</v>
      </c>
      <c r="D26" s="1290">
        <f>YesterdayGen!EV14</f>
        <v>1735</v>
      </c>
      <c r="E26" s="1291">
        <f>YesterdayGen!EW14</f>
        <v>1606</v>
      </c>
      <c r="F26" s="1292">
        <f>YesterdayGen!EX14</f>
        <v>0</v>
      </c>
      <c r="G26" s="1293">
        <f>YesterdayGen!EY14</f>
        <v>140</v>
      </c>
      <c r="H26" s="1294">
        <f>YesterdayGen!EZ14</f>
        <v>639</v>
      </c>
      <c r="I26" s="1295">
        <f>YesterdayGen!FC14</f>
        <v>0</v>
      </c>
      <c r="J26" s="1296">
        <f>YesterdayGen!FA14</f>
        <v>110</v>
      </c>
      <c r="K26" s="1275"/>
      <c r="L26" s="235"/>
      <c r="O26" s="990"/>
      <c r="P26" s="990"/>
      <c r="Q26" s="990"/>
      <c r="R26" s="990"/>
      <c r="S26" s="990"/>
      <c r="T26" s="990"/>
      <c r="U26" s="990"/>
      <c r="V26" s="990"/>
      <c r="W26" s="990"/>
      <c r="X26" s="990"/>
      <c r="Y26" s="1028"/>
    </row>
    <row r="27" spans="1:29" ht="15">
      <c r="A27" s="1287">
        <v>0.4375</v>
      </c>
      <c r="B27" s="1298">
        <f t="shared" ref="B27:J27" si="10">B26/2+B28/2</f>
        <v>3929.5</v>
      </c>
      <c r="C27" s="1299">
        <f t="shared" si="10"/>
        <v>478</v>
      </c>
      <c r="D27" s="1300">
        <f t="shared" si="10"/>
        <v>1722.5</v>
      </c>
      <c r="E27" s="1301">
        <f t="shared" si="10"/>
        <v>1691</v>
      </c>
      <c r="F27" s="1302">
        <f t="shared" si="10"/>
        <v>0</v>
      </c>
      <c r="G27" s="1303">
        <f t="shared" si="10"/>
        <v>140</v>
      </c>
      <c r="H27" s="1304">
        <f t="shared" si="10"/>
        <v>643.5</v>
      </c>
      <c r="I27" s="1305">
        <f t="shared" si="10"/>
        <v>0</v>
      </c>
      <c r="J27" s="1306">
        <f t="shared" si="10"/>
        <v>117</v>
      </c>
      <c r="K27" s="1275"/>
      <c r="L27" s="235"/>
      <c r="O27" s="990"/>
      <c r="P27" s="990"/>
      <c r="Q27" s="990"/>
      <c r="R27" s="990"/>
      <c r="S27" s="990"/>
      <c r="T27" s="990"/>
      <c r="U27" s="990"/>
      <c r="V27" s="990"/>
      <c r="W27" s="990"/>
      <c r="X27" s="990"/>
      <c r="Y27" s="1028"/>
    </row>
    <row r="28" spans="1:29" ht="15">
      <c r="A28" s="1297">
        <v>0.45833333333333298</v>
      </c>
      <c r="B28" s="1288">
        <f>YesterdayGen!ET15</f>
        <v>3890</v>
      </c>
      <c r="C28" s="1289">
        <f>YesterdayGen!EU15</f>
        <v>478</v>
      </c>
      <c r="D28" s="1290">
        <f>YesterdayGen!EV15</f>
        <v>1710</v>
      </c>
      <c r="E28" s="1291">
        <f>YesterdayGen!EW15</f>
        <v>1776</v>
      </c>
      <c r="F28" s="1292">
        <f>YesterdayGen!EX15</f>
        <v>0</v>
      </c>
      <c r="G28" s="1293">
        <f>YesterdayGen!EY15</f>
        <v>140</v>
      </c>
      <c r="H28" s="1294">
        <f>YesterdayGen!EZ15</f>
        <v>648</v>
      </c>
      <c r="I28" s="1295">
        <f>YesterdayGen!FC15</f>
        <v>0</v>
      </c>
      <c r="J28" s="1296">
        <f>YesterdayGen!FA15</f>
        <v>124</v>
      </c>
      <c r="K28" s="1275"/>
      <c r="L28" s="235"/>
      <c r="O28" s="990"/>
      <c r="P28" s="990"/>
      <c r="Q28" s="990"/>
      <c r="R28" s="990"/>
      <c r="S28" s="990"/>
      <c r="T28" s="990"/>
      <c r="U28" s="990"/>
      <c r="V28" s="990"/>
      <c r="W28" s="990"/>
      <c r="X28" s="990"/>
      <c r="Y28" s="1028"/>
    </row>
    <row r="29" spans="1:29" ht="15">
      <c r="A29" s="1297">
        <v>0.47916666666666702</v>
      </c>
      <c r="B29" s="1298">
        <f t="shared" ref="B29:J29" si="11">B28/2+B30/2</f>
        <v>3905.5</v>
      </c>
      <c r="C29" s="1299">
        <f t="shared" si="11"/>
        <v>477.5</v>
      </c>
      <c r="D29" s="1300">
        <f t="shared" si="11"/>
        <v>1719</v>
      </c>
      <c r="E29" s="1301">
        <f t="shared" si="11"/>
        <v>1785.5</v>
      </c>
      <c r="F29" s="1302">
        <f t="shared" si="11"/>
        <v>0</v>
      </c>
      <c r="G29" s="1303">
        <f t="shared" si="11"/>
        <v>140</v>
      </c>
      <c r="H29" s="1304">
        <f t="shared" si="11"/>
        <v>647.5</v>
      </c>
      <c r="I29" s="1305">
        <f t="shared" si="11"/>
        <v>0</v>
      </c>
      <c r="J29" s="1306">
        <f t="shared" si="11"/>
        <v>123</v>
      </c>
      <c r="K29" s="1275"/>
      <c r="L29" s="235"/>
      <c r="O29" s="990"/>
      <c r="P29" s="990"/>
      <c r="Q29" s="990"/>
      <c r="R29" s="990"/>
      <c r="S29" s="990"/>
      <c r="T29" s="990"/>
      <c r="U29" s="990"/>
      <c r="V29" s="990"/>
      <c r="W29" s="990"/>
      <c r="X29" s="990"/>
      <c r="Y29" s="1028"/>
    </row>
    <row r="30" spans="1:29" ht="15">
      <c r="A30" s="1287">
        <v>0.5</v>
      </c>
      <c r="B30" s="1288">
        <f>YesterdayGen!ET16</f>
        <v>3921</v>
      </c>
      <c r="C30" s="1289">
        <f>YesterdayGen!EU16</f>
        <v>477</v>
      </c>
      <c r="D30" s="1290">
        <f>YesterdayGen!EV16</f>
        <v>1728</v>
      </c>
      <c r="E30" s="1291">
        <f>YesterdayGen!EW16</f>
        <v>1795</v>
      </c>
      <c r="F30" s="1292">
        <f>YesterdayGen!EX16</f>
        <v>0</v>
      </c>
      <c r="G30" s="1293">
        <f>YesterdayGen!EY16</f>
        <v>140</v>
      </c>
      <c r="H30" s="1294">
        <f>YesterdayGen!EZ16</f>
        <v>647</v>
      </c>
      <c r="I30" s="1295">
        <f>YesterdayGen!FC16</f>
        <v>0</v>
      </c>
      <c r="J30" s="1296">
        <f>YesterdayGen!FA16</f>
        <v>122</v>
      </c>
      <c r="K30" s="1275"/>
      <c r="L30" s="235"/>
      <c r="O30" s="990"/>
      <c r="P30" s="990"/>
      <c r="Q30" s="990"/>
      <c r="R30" s="990"/>
      <c r="S30" s="990"/>
      <c r="T30" s="990"/>
      <c r="U30" s="990"/>
      <c r="V30" s="990"/>
      <c r="W30" s="990"/>
      <c r="X30" s="990"/>
      <c r="Y30" s="1028"/>
    </row>
    <row r="31" spans="1:29" ht="15">
      <c r="A31" s="1297">
        <v>0.52083333333333304</v>
      </c>
      <c r="B31" s="1298">
        <f t="shared" ref="B31:J31" si="12">B30/2+B32/2</f>
        <v>3946.5</v>
      </c>
      <c r="C31" s="1299">
        <f t="shared" si="12"/>
        <v>477</v>
      </c>
      <c r="D31" s="1300">
        <f t="shared" si="12"/>
        <v>1745</v>
      </c>
      <c r="E31" s="1301">
        <f t="shared" si="12"/>
        <v>1804</v>
      </c>
      <c r="F31" s="1302">
        <f t="shared" si="12"/>
        <v>0</v>
      </c>
      <c r="G31" s="1303">
        <f t="shared" si="12"/>
        <v>140</v>
      </c>
      <c r="H31" s="1304">
        <f t="shared" si="12"/>
        <v>670</v>
      </c>
      <c r="I31" s="1305">
        <f t="shared" si="12"/>
        <v>0</v>
      </c>
      <c r="J31" s="1306">
        <f t="shared" si="12"/>
        <v>122</v>
      </c>
      <c r="K31" s="1275"/>
      <c r="L31" s="235"/>
      <c r="O31" s="990"/>
      <c r="P31" s="990"/>
      <c r="Q31" s="990"/>
      <c r="R31" s="990"/>
      <c r="S31" s="990"/>
      <c r="T31" s="990"/>
      <c r="U31" s="990"/>
      <c r="V31" s="990"/>
      <c r="W31" s="990"/>
      <c r="X31" s="990"/>
      <c r="Y31" s="1028"/>
    </row>
    <row r="32" spans="1:29" ht="15">
      <c r="A32" s="1297">
        <v>0.54166666666666696</v>
      </c>
      <c r="B32" s="1288">
        <f>YesterdayGen!ET17</f>
        <v>3972</v>
      </c>
      <c r="C32" s="1289">
        <f>YesterdayGen!EU17</f>
        <v>477</v>
      </c>
      <c r="D32" s="1290">
        <f>YesterdayGen!EV17</f>
        <v>1762</v>
      </c>
      <c r="E32" s="1291">
        <f>YesterdayGen!EW17</f>
        <v>1813</v>
      </c>
      <c r="F32" s="1292">
        <f>YesterdayGen!EX17</f>
        <v>0</v>
      </c>
      <c r="G32" s="1293">
        <f>YesterdayGen!EY17</f>
        <v>140</v>
      </c>
      <c r="H32" s="1294">
        <f>YesterdayGen!EZ17</f>
        <v>693</v>
      </c>
      <c r="I32" s="1295">
        <f>YesterdayGen!FC17</f>
        <v>0</v>
      </c>
      <c r="J32" s="1296">
        <f>YesterdayGen!FA17</f>
        <v>122</v>
      </c>
      <c r="K32" s="1275"/>
      <c r="L32" s="235"/>
      <c r="O32" s="990"/>
      <c r="P32" s="990"/>
      <c r="Q32" s="990"/>
      <c r="R32" s="990"/>
      <c r="S32" s="990"/>
      <c r="T32" s="990"/>
      <c r="U32" s="990"/>
      <c r="V32" s="990"/>
      <c r="W32" s="990"/>
      <c r="X32" s="990"/>
      <c r="Y32" s="1028"/>
    </row>
    <row r="33" spans="1:26" ht="15">
      <c r="A33" s="1287">
        <v>0.5625</v>
      </c>
      <c r="B33" s="1298">
        <f t="shared" ref="B33:J33" si="13">B32/2+B34/2</f>
        <v>3972</v>
      </c>
      <c r="C33" s="1299">
        <f t="shared" si="13"/>
        <v>477</v>
      </c>
      <c r="D33" s="1300">
        <f t="shared" si="13"/>
        <v>1762</v>
      </c>
      <c r="E33" s="1301">
        <f t="shared" si="13"/>
        <v>1813</v>
      </c>
      <c r="F33" s="1302">
        <f t="shared" si="13"/>
        <v>0</v>
      </c>
      <c r="G33" s="1303">
        <f t="shared" si="13"/>
        <v>140</v>
      </c>
      <c r="H33" s="1304">
        <f t="shared" si="13"/>
        <v>693</v>
      </c>
      <c r="I33" s="1305">
        <f t="shared" si="13"/>
        <v>0</v>
      </c>
      <c r="J33" s="1306">
        <f t="shared" si="13"/>
        <v>122</v>
      </c>
      <c r="K33" s="1275"/>
      <c r="L33" s="235"/>
      <c r="O33" s="990"/>
      <c r="P33" s="990"/>
      <c r="Q33" s="990"/>
      <c r="R33" s="990"/>
      <c r="S33" s="990"/>
      <c r="T33" s="990"/>
      <c r="U33" s="990"/>
      <c r="V33" s="990"/>
      <c r="W33" s="990"/>
      <c r="X33" s="990"/>
      <c r="Y33" s="1028"/>
    </row>
    <row r="34" spans="1:26" ht="15">
      <c r="A34" s="1297">
        <v>0.58333333333333304</v>
      </c>
      <c r="B34" s="1288">
        <f>YesterdayGen!ET17</f>
        <v>3972</v>
      </c>
      <c r="C34" s="1289">
        <f>YesterdayGen!EU17</f>
        <v>477</v>
      </c>
      <c r="D34" s="1290">
        <f>YesterdayGen!EV17</f>
        <v>1762</v>
      </c>
      <c r="E34" s="1291">
        <f>YesterdayGen!EW17</f>
        <v>1813</v>
      </c>
      <c r="F34" s="1292">
        <f>YesterdayGen!EX17</f>
        <v>0</v>
      </c>
      <c r="G34" s="1293">
        <f>YesterdayGen!EY17</f>
        <v>140</v>
      </c>
      <c r="H34" s="1294">
        <f>YesterdayGen!EZ17</f>
        <v>693</v>
      </c>
      <c r="I34" s="1295">
        <f>YesterdayGen!FC17</f>
        <v>0</v>
      </c>
      <c r="J34" s="1296">
        <f>YesterdayGen!FA17</f>
        <v>122</v>
      </c>
      <c r="K34" s="1275"/>
      <c r="L34" s="235"/>
      <c r="O34" s="990"/>
      <c r="P34" s="990"/>
      <c r="Q34" s="990"/>
      <c r="R34" s="990"/>
      <c r="S34" s="990"/>
      <c r="T34" s="990"/>
      <c r="U34" s="990"/>
      <c r="V34" s="990"/>
      <c r="W34" s="990"/>
      <c r="X34" s="990"/>
      <c r="Y34" s="1028"/>
    </row>
    <row r="35" spans="1:26" ht="15">
      <c r="A35" s="1297">
        <v>0.60416666666666696</v>
      </c>
      <c r="B35" s="1298">
        <f t="shared" ref="B35:J35" si="14">B34/2+B36/2</f>
        <v>3988.5</v>
      </c>
      <c r="C35" s="1299">
        <f t="shared" si="14"/>
        <v>477</v>
      </c>
      <c r="D35" s="1300">
        <f t="shared" si="14"/>
        <v>1775</v>
      </c>
      <c r="E35" s="1301">
        <f t="shared" si="14"/>
        <v>1987.5</v>
      </c>
      <c r="F35" s="1302">
        <f t="shared" si="14"/>
        <v>0</v>
      </c>
      <c r="G35" s="1303">
        <f t="shared" si="14"/>
        <v>141</v>
      </c>
      <c r="H35" s="1304">
        <f t="shared" si="14"/>
        <v>724</v>
      </c>
      <c r="I35" s="1305">
        <f t="shared" si="14"/>
        <v>0</v>
      </c>
      <c r="J35" s="1306">
        <f t="shared" si="14"/>
        <v>131</v>
      </c>
      <c r="K35" s="1275"/>
      <c r="L35" s="235"/>
      <c r="O35" s="990"/>
      <c r="P35" s="990"/>
      <c r="Q35" s="990"/>
      <c r="R35" s="990"/>
      <c r="S35" s="990"/>
      <c r="T35" s="990"/>
      <c r="U35" s="990"/>
      <c r="V35" s="990"/>
      <c r="W35" s="990"/>
      <c r="X35" s="990"/>
      <c r="Y35" s="1028"/>
    </row>
    <row r="36" spans="1:26" ht="15">
      <c r="A36" s="1287">
        <v>0.625</v>
      </c>
      <c r="B36" s="1288">
        <f>YesterdayGen!ET19</f>
        <v>4005</v>
      </c>
      <c r="C36" s="1289">
        <f>YesterdayGen!EU19</f>
        <v>477</v>
      </c>
      <c r="D36" s="1290">
        <f>YesterdayGen!EV19</f>
        <v>1788</v>
      </c>
      <c r="E36" s="1291">
        <f>YesterdayGen!EW19</f>
        <v>2162</v>
      </c>
      <c r="F36" s="1292">
        <f>YesterdayGen!EX19</f>
        <v>0</v>
      </c>
      <c r="G36" s="1293">
        <f>YesterdayGen!EY19</f>
        <v>142</v>
      </c>
      <c r="H36" s="1294">
        <f>YesterdayGen!EZ19</f>
        <v>755</v>
      </c>
      <c r="I36" s="1295">
        <f>YesterdayGen!FC19</f>
        <v>0</v>
      </c>
      <c r="J36" s="1296">
        <f>YesterdayGen!FA19</f>
        <v>140</v>
      </c>
      <c r="K36" s="1275"/>
      <c r="L36" s="235"/>
      <c r="O36" s="990"/>
      <c r="P36" s="990"/>
      <c r="Q36" s="990"/>
      <c r="R36" s="990"/>
      <c r="S36" s="990"/>
      <c r="T36" s="990"/>
      <c r="U36" s="990"/>
      <c r="V36" s="990"/>
      <c r="W36" s="990"/>
      <c r="X36" s="990"/>
      <c r="Y36" s="1028"/>
    </row>
    <row r="37" spans="1:26" ht="15">
      <c r="A37" s="1297">
        <v>0.64583333333333304</v>
      </c>
      <c r="B37" s="1298">
        <f t="shared" ref="B37:J37" si="15">B36/2+B38/2</f>
        <v>3976.5</v>
      </c>
      <c r="C37" s="1299">
        <f t="shared" si="15"/>
        <v>477.5</v>
      </c>
      <c r="D37" s="1300">
        <f t="shared" si="15"/>
        <v>1763</v>
      </c>
      <c r="E37" s="1301">
        <f t="shared" si="15"/>
        <v>2003.5</v>
      </c>
      <c r="F37" s="1302">
        <f t="shared" si="15"/>
        <v>0</v>
      </c>
      <c r="G37" s="1303">
        <f t="shared" si="15"/>
        <v>142</v>
      </c>
      <c r="H37" s="1304">
        <f t="shared" si="15"/>
        <v>749.5</v>
      </c>
      <c r="I37" s="1305">
        <f t="shared" si="15"/>
        <v>0</v>
      </c>
      <c r="J37" s="1306">
        <f t="shared" si="15"/>
        <v>142</v>
      </c>
      <c r="K37" s="1275"/>
      <c r="L37" s="235"/>
      <c r="O37" s="990"/>
      <c r="P37" s="990"/>
      <c r="Q37" s="990"/>
      <c r="R37" s="990"/>
      <c r="S37" s="990"/>
      <c r="T37" s="990"/>
      <c r="U37" s="990"/>
      <c r="V37" s="990"/>
      <c r="W37" s="990"/>
      <c r="X37" s="990"/>
      <c r="Y37" s="1028"/>
    </row>
    <row r="38" spans="1:26" ht="15">
      <c r="A38" s="1297">
        <v>0.66666666666666696</v>
      </c>
      <c r="B38" s="1288">
        <f>YesterdayGen!ET20</f>
        <v>3948</v>
      </c>
      <c r="C38" s="1289">
        <f>YesterdayGen!EU20</f>
        <v>478</v>
      </c>
      <c r="D38" s="1290">
        <f>YesterdayGen!EV20</f>
        <v>1738</v>
      </c>
      <c r="E38" s="1291">
        <f>YesterdayGen!EW20</f>
        <v>1845</v>
      </c>
      <c r="F38" s="1292">
        <f>YesterdayGen!EX20</f>
        <v>0</v>
      </c>
      <c r="G38" s="1293">
        <f>YesterdayGen!EY20</f>
        <v>142</v>
      </c>
      <c r="H38" s="1294">
        <f>YesterdayGen!EZ20</f>
        <v>744</v>
      </c>
      <c r="I38" s="1295">
        <f>YesterdayGen!FC20</f>
        <v>0</v>
      </c>
      <c r="J38" s="1296">
        <f>YesterdayGen!FA20</f>
        <v>144</v>
      </c>
      <c r="K38" s="1275"/>
      <c r="L38" s="235"/>
      <c r="O38" s="990"/>
      <c r="P38" s="990"/>
      <c r="Q38" s="990"/>
      <c r="R38" s="990"/>
      <c r="S38" s="990"/>
      <c r="T38" s="990"/>
      <c r="U38" s="990"/>
      <c r="V38" s="990"/>
      <c r="W38" s="990"/>
      <c r="X38" s="990"/>
      <c r="Y38" s="1028"/>
    </row>
    <row r="39" spans="1:26" ht="15">
      <c r="A39" s="1287">
        <v>0.6875</v>
      </c>
      <c r="B39" s="1298">
        <f t="shared" ref="B39:J39" si="16">B38/2+B40/2</f>
        <v>3893.5</v>
      </c>
      <c r="C39" s="1299">
        <f t="shared" si="16"/>
        <v>478</v>
      </c>
      <c r="D39" s="1300">
        <f t="shared" si="16"/>
        <v>1674</v>
      </c>
      <c r="E39" s="1301">
        <f t="shared" si="16"/>
        <v>1884.5</v>
      </c>
      <c r="F39" s="1302">
        <f t="shared" si="16"/>
        <v>0</v>
      </c>
      <c r="G39" s="1303">
        <f t="shared" si="16"/>
        <v>141</v>
      </c>
      <c r="H39" s="1304">
        <f t="shared" si="16"/>
        <v>746.5</v>
      </c>
      <c r="I39" s="1305">
        <f t="shared" si="16"/>
        <v>0</v>
      </c>
      <c r="J39" s="1306">
        <f t="shared" si="16"/>
        <v>144</v>
      </c>
      <c r="K39" s="1275"/>
      <c r="L39" s="235"/>
      <c r="O39" s="990"/>
      <c r="P39" s="990"/>
      <c r="Q39" s="990"/>
      <c r="R39" s="990"/>
      <c r="S39" s="990"/>
      <c r="T39" s="990"/>
      <c r="U39" s="990"/>
      <c r="V39" s="990"/>
      <c r="W39" s="990"/>
      <c r="X39" s="990"/>
      <c r="Y39" s="1028"/>
      <c r="Z39" s="303" t="s">
        <v>18</v>
      </c>
    </row>
    <row r="40" spans="1:26" ht="15">
      <c r="A40" s="1297">
        <v>0.70833333333333304</v>
      </c>
      <c r="B40" s="1288">
        <f>YesterdayGen!ET21</f>
        <v>3839</v>
      </c>
      <c r="C40" s="1289">
        <f>YesterdayGen!EU21</f>
        <v>478</v>
      </c>
      <c r="D40" s="1290">
        <f>YesterdayGen!EV21</f>
        <v>1610</v>
      </c>
      <c r="E40" s="1291">
        <f>YesterdayGen!EW21</f>
        <v>1924</v>
      </c>
      <c r="F40" s="1292">
        <f>YesterdayGen!EX21</f>
        <v>0</v>
      </c>
      <c r="G40" s="1293">
        <f>YesterdayGen!EY21</f>
        <v>140</v>
      </c>
      <c r="H40" s="1294">
        <f>YesterdayGen!EZ21</f>
        <v>749</v>
      </c>
      <c r="I40" s="1295">
        <f>YesterdayGen!FC21</f>
        <v>0</v>
      </c>
      <c r="J40" s="1296">
        <f>YesterdayGen!FA21</f>
        <v>144</v>
      </c>
      <c r="K40" s="1275"/>
      <c r="L40" s="235"/>
      <c r="O40" s="990"/>
      <c r="P40" s="990"/>
      <c r="Q40" s="990"/>
      <c r="R40" s="990"/>
      <c r="S40" s="990"/>
      <c r="T40" s="990"/>
      <c r="U40" s="990"/>
      <c r="V40" s="990"/>
      <c r="W40" s="990"/>
      <c r="X40" s="990"/>
      <c r="Y40" s="1028"/>
    </row>
    <row r="41" spans="1:26" ht="15">
      <c r="A41" s="1297">
        <v>0.72916666666666696</v>
      </c>
      <c r="B41" s="1298">
        <f t="shared" ref="B41:J41" si="17">B40/2+B42/2</f>
        <v>3728.5</v>
      </c>
      <c r="C41" s="1299">
        <f t="shared" si="17"/>
        <v>477.5</v>
      </c>
      <c r="D41" s="1300">
        <f t="shared" si="17"/>
        <v>1626.5</v>
      </c>
      <c r="E41" s="1301">
        <f t="shared" si="17"/>
        <v>1909.5</v>
      </c>
      <c r="F41" s="1302">
        <f t="shared" si="17"/>
        <v>0</v>
      </c>
      <c r="G41" s="1303">
        <f t="shared" si="17"/>
        <v>140</v>
      </c>
      <c r="H41" s="1304">
        <f t="shared" si="17"/>
        <v>748</v>
      </c>
      <c r="I41" s="1305">
        <f t="shared" si="17"/>
        <v>0</v>
      </c>
      <c r="J41" s="1306">
        <f t="shared" si="17"/>
        <v>139</v>
      </c>
      <c r="K41" s="1275"/>
      <c r="L41" s="235"/>
      <c r="O41" s="990"/>
      <c r="P41" s="990"/>
      <c r="Q41" s="990"/>
      <c r="R41" s="990"/>
      <c r="S41" s="990"/>
      <c r="T41" s="990"/>
      <c r="U41" s="990"/>
      <c r="V41" s="990"/>
      <c r="W41" s="990"/>
      <c r="X41" s="990"/>
      <c r="Y41" s="1028"/>
    </row>
    <row r="42" spans="1:26" ht="15.6">
      <c r="A42" s="1287">
        <v>0.75</v>
      </c>
      <c r="B42" s="1288">
        <f>YesterdayGen!ET22</f>
        <v>3618</v>
      </c>
      <c r="C42" s="1289">
        <f>YesterdayGen!EU22</f>
        <v>477</v>
      </c>
      <c r="D42" s="1290">
        <f>YesterdayGen!EV22</f>
        <v>1643</v>
      </c>
      <c r="E42" s="1291">
        <f>YesterdayGen!EW22</f>
        <v>1895</v>
      </c>
      <c r="F42" s="1292">
        <f>YesterdayGen!EX22</f>
        <v>0</v>
      </c>
      <c r="G42" s="1293">
        <f>YesterdayGen!EY22</f>
        <v>140</v>
      </c>
      <c r="H42" s="1294">
        <f>YesterdayGen!EZ22</f>
        <v>747</v>
      </c>
      <c r="I42" s="1295">
        <f>YesterdayGen!FC22</f>
        <v>0</v>
      </c>
      <c r="J42" s="1296">
        <f>YesterdayGen!FA22</f>
        <v>134</v>
      </c>
      <c r="K42" s="1275"/>
      <c r="L42" s="235"/>
      <c r="O42" s="990"/>
      <c r="P42" s="990"/>
      <c r="Q42" s="1037"/>
      <c r="R42" s="1037"/>
      <c r="S42" s="990"/>
      <c r="T42" s="990"/>
      <c r="U42" s="990"/>
      <c r="V42" s="990"/>
      <c r="W42" s="990"/>
      <c r="X42" s="990"/>
      <c r="Y42" s="1028"/>
    </row>
    <row r="43" spans="1:26" ht="15">
      <c r="A43" s="1297">
        <v>0.77083333333333304</v>
      </c>
      <c r="B43" s="1298">
        <f t="shared" ref="B43:J43" si="18">B42/2+B44/2</f>
        <v>3743</v>
      </c>
      <c r="C43" s="1299">
        <f t="shared" si="18"/>
        <v>477</v>
      </c>
      <c r="D43" s="1300">
        <f t="shared" si="18"/>
        <v>1700.5</v>
      </c>
      <c r="E43" s="1301">
        <f t="shared" si="18"/>
        <v>2240</v>
      </c>
      <c r="F43" s="1302">
        <f t="shared" si="18"/>
        <v>0</v>
      </c>
      <c r="G43" s="1303">
        <f t="shared" si="18"/>
        <v>140</v>
      </c>
      <c r="H43" s="1304">
        <f t="shared" si="18"/>
        <v>1010.5</v>
      </c>
      <c r="I43" s="1305">
        <f t="shared" si="18"/>
        <v>0</v>
      </c>
      <c r="J43" s="1306">
        <f t="shared" si="18"/>
        <v>153</v>
      </c>
      <c r="K43" s="1276"/>
      <c r="L43" s="235"/>
      <c r="O43" s="990"/>
      <c r="P43" s="990"/>
      <c r="Q43" s="990"/>
      <c r="R43" s="990"/>
      <c r="S43" s="990"/>
      <c r="T43" s="990"/>
      <c r="U43" s="990"/>
      <c r="V43" s="990"/>
      <c r="W43" s="990"/>
      <c r="X43" s="990"/>
      <c r="Y43" s="1028"/>
    </row>
    <row r="44" spans="1:26" ht="15">
      <c r="A44" s="1297">
        <v>0.79166666666666696</v>
      </c>
      <c r="B44" s="1288">
        <f>YesterdayGen!ET24</f>
        <v>3868</v>
      </c>
      <c r="C44" s="1289">
        <f>YesterdayGen!EU24</f>
        <v>477</v>
      </c>
      <c r="D44" s="1290">
        <f>YesterdayGen!EV24</f>
        <v>1758</v>
      </c>
      <c r="E44" s="1291">
        <f>YesterdayGen!EW24</f>
        <v>2585</v>
      </c>
      <c r="F44" s="1292">
        <f>YesterdayGen!EX24</f>
        <v>0</v>
      </c>
      <c r="G44" s="1293">
        <f>YesterdayGen!EY24</f>
        <v>140</v>
      </c>
      <c r="H44" s="1294">
        <f>YesterdayGen!EZ24</f>
        <v>1274</v>
      </c>
      <c r="I44" s="1295">
        <f>YesterdayGen!FC24</f>
        <v>0</v>
      </c>
      <c r="J44" s="1296">
        <f>YesterdayGen!FA24</f>
        <v>172</v>
      </c>
      <c r="K44" s="1275"/>
      <c r="L44" s="235"/>
      <c r="O44" s="990"/>
      <c r="P44" s="990"/>
      <c r="Q44" s="990"/>
      <c r="R44" s="990"/>
      <c r="S44" s="990"/>
      <c r="T44" s="990"/>
      <c r="U44" s="990"/>
      <c r="V44" s="990"/>
      <c r="W44" s="990"/>
      <c r="X44" s="990"/>
      <c r="Y44" s="1028"/>
    </row>
    <row r="45" spans="1:26" ht="15">
      <c r="A45" s="1287">
        <v>0.8125</v>
      </c>
      <c r="B45" s="1288">
        <f>YesterdayGen!ET25</f>
        <v>4033</v>
      </c>
      <c r="C45" s="1289">
        <f>YesterdayGen!EU25</f>
        <v>477</v>
      </c>
      <c r="D45" s="1290">
        <f>YesterdayGen!EV25</f>
        <v>1787</v>
      </c>
      <c r="E45" s="1291">
        <f>YesterdayGen!EW25</f>
        <v>2863</v>
      </c>
      <c r="F45" s="1292">
        <f>YesterdayGen!EX25</f>
        <v>0</v>
      </c>
      <c r="G45" s="1293">
        <f>YesterdayGen!EY25</f>
        <v>140</v>
      </c>
      <c r="H45" s="1294">
        <f>YesterdayGen!EZ25</f>
        <v>1347</v>
      </c>
      <c r="I45" s="1295">
        <f>YesterdayGen!FC25</f>
        <v>0</v>
      </c>
      <c r="J45" s="1296">
        <f>YesterdayGen!FA25</f>
        <v>162</v>
      </c>
      <c r="K45" s="1275"/>
      <c r="L45" s="235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1028"/>
    </row>
    <row r="46" spans="1:26" ht="15">
      <c r="A46" s="1297">
        <v>0.83333333333333304</v>
      </c>
      <c r="B46" s="1288">
        <f>YesterdayGen!ET26</f>
        <v>4033</v>
      </c>
      <c r="C46" s="1289">
        <f>YesterdayGen!EU26</f>
        <v>478</v>
      </c>
      <c r="D46" s="1290">
        <f>YesterdayGen!EV26</f>
        <v>1781</v>
      </c>
      <c r="E46" s="1291">
        <f>YesterdayGen!EW26</f>
        <v>2777</v>
      </c>
      <c r="F46" s="1292">
        <f>YesterdayGen!EX26</f>
        <v>0</v>
      </c>
      <c r="G46" s="1293">
        <f>YesterdayGen!EY26</f>
        <v>140</v>
      </c>
      <c r="H46" s="1294">
        <f>YesterdayGen!EZ26</f>
        <v>1325</v>
      </c>
      <c r="I46" s="1295">
        <f>YesterdayGen!FC26</f>
        <v>0</v>
      </c>
      <c r="J46" s="1296">
        <f>YesterdayGen!FA26</f>
        <v>166</v>
      </c>
      <c r="K46" s="1275"/>
      <c r="L46" s="235"/>
      <c r="O46" s="990"/>
      <c r="P46" s="990"/>
      <c r="Q46" s="990"/>
      <c r="R46" s="990"/>
      <c r="S46" s="990"/>
      <c r="T46" s="990"/>
      <c r="U46" s="990"/>
      <c r="V46" s="990"/>
      <c r="W46" s="990"/>
      <c r="X46" s="990"/>
      <c r="Y46" s="1028"/>
    </row>
    <row r="47" spans="1:26" ht="15">
      <c r="A47" s="1297">
        <v>0.85416666666666696</v>
      </c>
      <c r="B47" s="1298">
        <f t="shared" ref="B47:J47" si="19">B46/2+B48/2</f>
        <v>4116.5</v>
      </c>
      <c r="C47" s="1299">
        <f t="shared" si="19"/>
        <v>478</v>
      </c>
      <c r="D47" s="1300">
        <f t="shared" si="19"/>
        <v>1783.5</v>
      </c>
      <c r="E47" s="1301">
        <f t="shared" si="19"/>
        <v>2774</v>
      </c>
      <c r="F47" s="1302">
        <f t="shared" si="19"/>
        <v>0</v>
      </c>
      <c r="G47" s="1303">
        <f t="shared" si="19"/>
        <v>140</v>
      </c>
      <c r="H47" s="1304">
        <f t="shared" si="19"/>
        <v>1320</v>
      </c>
      <c r="I47" s="1305">
        <f t="shared" si="19"/>
        <v>0</v>
      </c>
      <c r="J47" s="1306">
        <f t="shared" si="19"/>
        <v>169</v>
      </c>
      <c r="K47" s="1275"/>
      <c r="L47" s="235"/>
      <c r="O47" s="990"/>
      <c r="P47" s="990"/>
      <c r="Q47" s="990"/>
      <c r="R47" s="990"/>
      <c r="S47" s="990"/>
      <c r="T47" s="990"/>
      <c r="U47" s="990"/>
      <c r="V47" s="990"/>
      <c r="W47" s="990"/>
      <c r="X47" s="990"/>
      <c r="Y47" s="1028"/>
    </row>
    <row r="48" spans="1:26" ht="15">
      <c r="A48" s="1287">
        <v>0.875</v>
      </c>
      <c r="B48" s="1288">
        <f>YesterdayGen!ET27</f>
        <v>4200</v>
      </c>
      <c r="C48" s="1289">
        <f>YesterdayGen!EU27</f>
        <v>478</v>
      </c>
      <c r="D48" s="1290">
        <f>YesterdayGen!EV27</f>
        <v>1786</v>
      </c>
      <c r="E48" s="1291">
        <f>YesterdayGen!EW27</f>
        <v>2771</v>
      </c>
      <c r="F48" s="1292">
        <f>YesterdayGen!EX27</f>
        <v>0</v>
      </c>
      <c r="G48" s="1293">
        <f>YesterdayGen!EY27</f>
        <v>140</v>
      </c>
      <c r="H48" s="1294">
        <f>YesterdayGen!EZ27</f>
        <v>1315</v>
      </c>
      <c r="I48" s="1295">
        <f>YesterdayGen!FC27</f>
        <v>0</v>
      </c>
      <c r="J48" s="1296">
        <f>YesterdayGen!FA27</f>
        <v>172</v>
      </c>
      <c r="K48" s="1275"/>
      <c r="L48" s="235"/>
      <c r="O48" s="990"/>
      <c r="P48" s="990"/>
      <c r="Q48" s="990"/>
      <c r="R48" s="990"/>
      <c r="S48" s="990"/>
      <c r="T48" s="990"/>
      <c r="U48" s="990"/>
      <c r="V48" s="990"/>
      <c r="W48" s="990"/>
      <c r="X48" s="990"/>
      <c r="Y48" s="1028"/>
    </row>
    <row r="49" spans="1:25" ht="15">
      <c r="A49" s="1297">
        <v>0.89583333333333304</v>
      </c>
      <c r="B49" s="1298">
        <f t="shared" ref="B49:J49" si="20">B48/2+B50/2</f>
        <v>4182</v>
      </c>
      <c r="C49" s="1299">
        <f t="shared" si="20"/>
        <v>477.5</v>
      </c>
      <c r="D49" s="1300">
        <f t="shared" si="20"/>
        <v>1784.5</v>
      </c>
      <c r="E49" s="1301">
        <f t="shared" si="20"/>
        <v>2709.5</v>
      </c>
      <c r="F49" s="1302">
        <f t="shared" si="20"/>
        <v>0</v>
      </c>
      <c r="G49" s="1303">
        <f t="shared" si="20"/>
        <v>140</v>
      </c>
      <c r="H49" s="1304">
        <f t="shared" si="20"/>
        <v>1291</v>
      </c>
      <c r="I49" s="1305">
        <f t="shared" si="20"/>
        <v>0</v>
      </c>
      <c r="J49" s="1306">
        <f t="shared" si="20"/>
        <v>172</v>
      </c>
      <c r="K49" s="1275"/>
      <c r="L49" s="235"/>
      <c r="O49" s="990"/>
      <c r="P49" s="990"/>
      <c r="Q49" s="990"/>
      <c r="R49" s="990"/>
      <c r="S49" s="990"/>
      <c r="T49" s="990"/>
      <c r="U49" s="990"/>
      <c r="V49" s="990"/>
      <c r="W49" s="990"/>
      <c r="X49" s="990"/>
      <c r="Y49" s="1028"/>
    </row>
    <row r="50" spans="1:25" ht="15.6">
      <c r="A50" s="1297">
        <v>0.91666666666666696</v>
      </c>
      <c r="B50" s="1288">
        <f>YesterdayGen!ET28</f>
        <v>4164</v>
      </c>
      <c r="C50" s="1289">
        <f>YesterdayGen!EU28</f>
        <v>477</v>
      </c>
      <c r="D50" s="1290">
        <f>YesterdayGen!EV28</f>
        <v>1783</v>
      </c>
      <c r="E50" s="1291">
        <f>YesterdayGen!EW28</f>
        <v>2648</v>
      </c>
      <c r="F50" s="1292">
        <f>YesterdayGen!EX28</f>
        <v>0</v>
      </c>
      <c r="G50" s="1293">
        <f>YesterdayGen!EY28</f>
        <v>140</v>
      </c>
      <c r="H50" s="1294">
        <f>YesterdayGen!EZ28</f>
        <v>1267</v>
      </c>
      <c r="I50" s="1295">
        <f>YesterdayGen!FC28</f>
        <v>0</v>
      </c>
      <c r="J50" s="1296">
        <f>YesterdayGen!FA28</f>
        <v>172</v>
      </c>
      <c r="K50" s="1275"/>
      <c r="L50" s="235"/>
      <c r="O50" s="990"/>
      <c r="P50" s="990"/>
      <c r="Q50" s="990"/>
      <c r="R50" s="990"/>
      <c r="S50" s="990"/>
      <c r="T50" s="990"/>
      <c r="U50" s="990"/>
      <c r="V50" s="990"/>
      <c r="W50" s="1037"/>
      <c r="X50" s="1037"/>
      <c r="Y50" s="1028"/>
    </row>
    <row r="51" spans="1:25" ht="15.6">
      <c r="A51" s="1287">
        <v>0.9375</v>
      </c>
      <c r="B51" s="1298">
        <f t="shared" ref="B51:J51" si="21">B50/2+B52/2</f>
        <v>4149.5</v>
      </c>
      <c r="C51" s="1299">
        <f t="shared" si="21"/>
        <v>482.5</v>
      </c>
      <c r="D51" s="1300">
        <f t="shared" si="21"/>
        <v>1801</v>
      </c>
      <c r="E51" s="1301">
        <f t="shared" si="21"/>
        <v>2632</v>
      </c>
      <c r="F51" s="1302">
        <f t="shared" si="21"/>
        <v>0</v>
      </c>
      <c r="G51" s="1303">
        <f t="shared" si="21"/>
        <v>140</v>
      </c>
      <c r="H51" s="1304">
        <f t="shared" si="21"/>
        <v>1257.5</v>
      </c>
      <c r="I51" s="1305">
        <f t="shared" si="21"/>
        <v>0</v>
      </c>
      <c r="J51" s="1306">
        <f t="shared" si="21"/>
        <v>168</v>
      </c>
      <c r="K51" s="1275"/>
      <c r="L51" s="235"/>
      <c r="O51" s="990"/>
      <c r="P51" s="990"/>
      <c r="Q51" s="990"/>
      <c r="R51" s="990"/>
      <c r="S51" s="990"/>
      <c r="T51" s="990"/>
      <c r="U51" s="990"/>
      <c r="V51" s="990"/>
      <c r="W51" s="1037"/>
      <c r="X51" s="1037"/>
      <c r="Y51" s="1028"/>
    </row>
    <row r="52" spans="1:25">
      <c r="A52" s="1297">
        <v>0.95833333333333304</v>
      </c>
      <c r="B52" s="1288">
        <f>YesterdayGen!ET29</f>
        <v>4135</v>
      </c>
      <c r="C52" s="1289">
        <f>YesterdayGen!EU29</f>
        <v>488</v>
      </c>
      <c r="D52" s="1290">
        <f>YesterdayGen!EV29</f>
        <v>1819</v>
      </c>
      <c r="E52" s="1291">
        <f>YesterdayGen!EW29</f>
        <v>2616</v>
      </c>
      <c r="F52" s="1292">
        <f>YesterdayGen!EX29</f>
        <v>0</v>
      </c>
      <c r="G52" s="1293">
        <f>YesterdayGen!EY29</f>
        <v>140</v>
      </c>
      <c r="H52" s="1294">
        <f>YesterdayGen!EZ29</f>
        <v>1248</v>
      </c>
      <c r="I52" s="1295">
        <f>YesterdayGen!FC29</f>
        <v>0</v>
      </c>
      <c r="J52" s="1296">
        <f>YesterdayGen!FA29</f>
        <v>164</v>
      </c>
      <c r="K52" s="1275"/>
      <c r="L52" s="235"/>
    </row>
    <row r="53" spans="1:25" ht="23.25" customHeight="1">
      <c r="A53" s="1297">
        <v>0.97916666666666696</v>
      </c>
      <c r="B53" s="1298">
        <f t="shared" ref="B53:J53" si="22">B52/2+B54/2</f>
        <v>4137</v>
      </c>
      <c r="C53" s="1299">
        <f t="shared" si="22"/>
        <v>487.5</v>
      </c>
      <c r="D53" s="1300">
        <f t="shared" si="22"/>
        <v>1792</v>
      </c>
      <c r="E53" s="1301">
        <f t="shared" si="22"/>
        <v>2542.5</v>
      </c>
      <c r="F53" s="1302">
        <f t="shared" si="22"/>
        <v>0</v>
      </c>
      <c r="G53" s="1303">
        <f t="shared" si="22"/>
        <v>140</v>
      </c>
      <c r="H53" s="1304">
        <f t="shared" si="22"/>
        <v>1221.5</v>
      </c>
      <c r="I53" s="1305">
        <f t="shared" si="22"/>
        <v>0</v>
      </c>
      <c r="J53" s="1306">
        <f t="shared" si="22"/>
        <v>164</v>
      </c>
      <c r="K53" s="1275"/>
      <c r="L53" s="235"/>
      <c r="P53" s="1037" t="s">
        <v>916</v>
      </c>
      <c r="Q53" s="990"/>
      <c r="R53" s="1037" t="str">
        <f>Forecast!G173</f>
        <v>32° C</v>
      </c>
    </row>
    <row r="54" spans="1:25">
      <c r="A54" s="1307" t="s">
        <v>24</v>
      </c>
      <c r="B54" s="1288">
        <f>YesterdayGen!ET30</f>
        <v>4139</v>
      </c>
      <c r="C54" s="1289">
        <f>YesterdayGen!EU30</f>
        <v>487</v>
      </c>
      <c r="D54" s="1290">
        <f>YesterdayGen!EV30</f>
        <v>1765</v>
      </c>
      <c r="E54" s="1291">
        <f>YesterdayGen!EW30</f>
        <v>2469</v>
      </c>
      <c r="F54" s="1292">
        <f>YesterdayGen!EX30</f>
        <v>0</v>
      </c>
      <c r="G54" s="1293">
        <f>YesterdayGen!EY30</f>
        <v>140</v>
      </c>
      <c r="H54" s="1294">
        <f>YesterdayGen!EZ30</f>
        <v>1195</v>
      </c>
      <c r="I54" s="1295">
        <f>YesterdayGen!FC30</f>
        <v>0</v>
      </c>
      <c r="J54" s="1296">
        <f>YesterdayGen!FA30</f>
        <v>164</v>
      </c>
      <c r="K54" s="1275"/>
      <c r="L54" s="235"/>
    </row>
    <row r="55" spans="1:25">
      <c r="A55" s="235"/>
      <c r="B55" s="235"/>
      <c r="C55" s="235"/>
      <c r="D55" s="1057"/>
      <c r="E55" s="1057"/>
      <c r="F55" s="1057"/>
      <c r="G55" s="1057"/>
      <c r="H55" s="1058"/>
      <c r="I55" s="1058"/>
      <c r="J55" s="1058"/>
      <c r="K55" s="1058"/>
      <c r="L55" s="235"/>
    </row>
    <row r="56" spans="1:25">
      <c r="A56" s="235"/>
      <c r="B56" s="235"/>
      <c r="C56" s="117"/>
      <c r="D56" s="1059"/>
      <c r="E56" s="1059"/>
      <c r="F56" s="1059"/>
      <c r="G56" s="1059"/>
      <c r="H56" s="1059"/>
      <c r="I56" s="1059"/>
      <c r="J56" s="1059"/>
      <c r="K56" s="1059"/>
      <c r="L56" s="1059"/>
    </row>
    <row r="57" spans="1:25">
      <c r="A57" s="235"/>
      <c r="B57" s="235"/>
      <c r="C57" s="117"/>
      <c r="D57" s="1059"/>
      <c r="E57" s="1059"/>
      <c r="F57" s="1059"/>
      <c r="G57" s="1059"/>
      <c r="H57" s="1059"/>
      <c r="I57" s="1059"/>
      <c r="J57" s="1059"/>
      <c r="K57" s="1059"/>
      <c r="L57" s="1059"/>
    </row>
    <row r="58" spans="1:25">
      <c r="A58" s="235"/>
      <c r="B58" s="235"/>
      <c r="C58" s="117"/>
      <c r="D58" s="1059"/>
      <c r="E58" s="1059"/>
      <c r="F58" s="1059"/>
      <c r="G58" s="1059"/>
      <c r="H58" s="1061"/>
      <c r="I58" s="1062"/>
      <c r="J58" s="1062"/>
      <c r="K58" s="1062"/>
      <c r="L58" s="1062"/>
    </row>
    <row r="59" spans="1:25" ht="15.6">
      <c r="A59" s="235"/>
      <c r="B59" s="235"/>
      <c r="C59" s="235"/>
      <c r="D59" s="677"/>
      <c r="E59" s="1060"/>
      <c r="F59" s="1060"/>
      <c r="G59" s="1060"/>
      <c r="H59" s="1063"/>
      <c r="I59" s="1064"/>
      <c r="J59" s="1065"/>
      <c r="K59" s="1065"/>
      <c r="L59" s="1065"/>
      <c r="V59" s="1037" t="s">
        <v>917</v>
      </c>
      <c r="W59" s="990"/>
      <c r="X59" s="990"/>
    </row>
    <row r="60" spans="1:25" ht="15.6">
      <c r="V60" s="1037" t="s">
        <v>490</v>
      </c>
      <c r="W60" s="990"/>
      <c r="X60" s="990"/>
    </row>
    <row r="62" spans="1:25">
      <c r="V62" s="1066"/>
    </row>
    <row r="63" spans="1:25">
      <c r="V63" s="1066"/>
    </row>
    <row r="69" spans="3:25" ht="15.6">
      <c r="T69" s="902"/>
      <c r="W69" s="448" t="s">
        <v>918</v>
      </c>
    </row>
    <row r="71" spans="3:25" ht="15.6">
      <c r="C71" s="1033"/>
      <c r="Y71" s="902"/>
    </row>
  </sheetData>
  <customSheetViews>
    <customSheetView guid="{B91C2E87-5EDA-40AE-AC27-0E2C17E803CE}" scale="91" showPageBreaks="1" printArea="1" topLeftCell="R37">
      <selection activeCell="R53" sqref="R53"/>
      <pageMargins left="0.84" right="0.22" top="0.73" bottom="0.33" header="0.16" footer="11.33"/>
      <pageSetup paperSize="9" scale="68" orientation="portrait" r:id="rId1"/>
    </customSheetView>
    <customSheetView guid="{7C71EF2A-5ADA-494C-8F58-DDA71753DD90}" scale="91" showPageBreaks="1" printArea="1" topLeftCell="J4">
      <selection activeCell="R53" sqref="R53"/>
      <pageMargins left="0.84" right="0.22" top="0.73" bottom="0.33" header="0.16" footer="11.33"/>
      <pageSetup paperSize="9" scale="68" orientation="portrait" r:id="rId2"/>
    </customSheetView>
    <customSheetView guid="{23F4DC00-BC97-4745-AA5C-F05D469CB1EF}" scale="91" showPageBreaks="1" printArea="1" topLeftCell="J4">
      <selection activeCell="R53" sqref="R53"/>
      <pageMargins left="0.84" right="0.22" top="0.73" bottom="0.33" header="0.16" footer="11.33"/>
      <pageSetup paperSize="9" scale="68" orientation="portrait" r:id="rId3"/>
    </customSheetView>
    <customSheetView guid="{5A803268-F6C5-4035-B3E1-A94CB9AA8994}" scale="91" showPageBreaks="1" printArea="1" topLeftCell="H40">
      <selection activeCell="R53" sqref="R53"/>
      <pageMargins left="0.84" right="0.22" top="0.73" bottom="0.33" header="0.16" footer="11.33"/>
      <pageSetup paperSize="9" scale="68" orientation="portrait" r:id="rId4"/>
    </customSheetView>
    <customSheetView guid="{4593F3EE-0998-4E0E-994A-E02D6BAF3A4B}" scale="91" showPageBreaks="1" printArea="1" topLeftCell="J4">
      <selection activeCell="R53" sqref="R53"/>
      <pageMargins left="0.84" right="0.22" top="0.73" bottom="0.33" header="0.16" footer="11.33"/>
      <pageSetup paperSize="9" scale="68" orientation="portrait" r:id="rId5"/>
    </customSheetView>
  </customSheetViews>
  <mergeCells count="2">
    <mergeCell ref="W4:X4"/>
    <mergeCell ref="AK9:AK13"/>
  </mergeCells>
  <pageMargins left="0.84" right="0.22" top="0.73" bottom="0.33" header="0.16" footer="11.33"/>
  <pageSetup paperSize="9" scale="68" orientation="portrait" r:id="rId6"/>
  <drawing r:id="rId7"/>
  <legacyDrawing r:id="rId8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BB71"/>
  <sheetViews>
    <sheetView topLeftCell="D1" workbookViewId="0">
      <selection activeCell="H3" sqref="H3:Q45"/>
    </sheetView>
  </sheetViews>
  <sheetFormatPr defaultColWidth="9.109375" defaultRowHeight="13.8"/>
  <cols>
    <col min="1" max="1" width="9.109375" style="303"/>
    <col min="2" max="2" width="14.5546875" style="303" customWidth="1"/>
    <col min="3" max="3" width="12.109375" style="303" customWidth="1"/>
    <col min="4" max="4" width="12.33203125" style="303" customWidth="1"/>
    <col min="5" max="5" width="12" style="303" customWidth="1"/>
    <col min="6" max="6" width="9.88671875" style="303" customWidth="1"/>
    <col min="7" max="7" width="12" style="303" customWidth="1"/>
    <col min="8" max="8" width="9.109375" style="303"/>
    <col min="9" max="9" width="11.5546875" style="303" customWidth="1"/>
    <col min="10" max="10" width="9.109375" style="303"/>
    <col min="11" max="11" width="10.6640625" style="303" customWidth="1"/>
    <col min="12" max="12" width="14.6640625" style="303" customWidth="1"/>
    <col min="13" max="14" width="9.109375" style="303"/>
    <col min="15" max="15" width="9.109375" style="303" customWidth="1"/>
    <col min="16" max="16" width="9.109375" style="303"/>
    <col min="17" max="17" width="9.6640625" style="303" customWidth="1"/>
    <col min="18" max="18" width="6.44140625" style="303" customWidth="1"/>
    <col min="19" max="19" width="20" style="303" customWidth="1"/>
    <col min="20" max="20" width="12.6640625" style="303" customWidth="1"/>
    <col min="21" max="26" width="9.109375" style="303"/>
    <col min="27" max="27" width="18.109375" style="303" customWidth="1"/>
    <col min="28" max="52" width="9.109375" style="303"/>
    <col min="53" max="53" width="23" style="303" customWidth="1"/>
    <col min="54" max="54" width="12.5546875" style="303" customWidth="1"/>
    <col min="55" max="16384" width="9.109375" style="303"/>
  </cols>
  <sheetData>
    <row r="1" spans="1:54" ht="30" customHeight="1" thickBot="1">
      <c r="A1" s="1076" t="s">
        <v>19</v>
      </c>
      <c r="B1" s="2225">
        <f>YesterdayGen!A2</f>
        <v>41855</v>
      </c>
      <c r="C1" s="677"/>
      <c r="D1" s="677"/>
      <c r="E1" s="677"/>
      <c r="F1" s="1060"/>
      <c r="G1" s="677"/>
      <c r="H1" s="3569"/>
      <c r="I1" s="3569"/>
      <c r="J1" s="3569"/>
      <c r="K1" s="3569"/>
      <c r="L1" s="3569"/>
      <c r="M1" s="3569"/>
      <c r="N1" s="3569"/>
      <c r="O1" s="3569"/>
      <c r="P1" s="3569"/>
      <c r="Q1" s="3569"/>
      <c r="R1" s="1067"/>
      <c r="S1" s="1067"/>
    </row>
    <row r="2" spans="1:54" ht="15.6">
      <c r="A2" s="1341"/>
      <c r="B2" s="1342"/>
      <c r="C2" s="1342"/>
      <c r="D2" s="1342"/>
      <c r="E2" s="1343"/>
      <c r="F2" s="1330"/>
      <c r="G2" s="677"/>
      <c r="H2" s="677" t="s">
        <v>485</v>
      </c>
      <c r="I2" s="677"/>
      <c r="J2" s="677"/>
      <c r="K2" s="1068"/>
      <c r="L2" s="1069"/>
      <c r="M2" s="677"/>
      <c r="N2" s="677"/>
      <c r="O2" s="677"/>
      <c r="P2" s="677"/>
    </row>
    <row r="3" spans="1:54" ht="21">
      <c r="A3" s="1344" t="s">
        <v>906</v>
      </c>
      <c r="B3" s="1327" t="s">
        <v>1108</v>
      </c>
      <c r="C3" s="1328" t="s">
        <v>919</v>
      </c>
      <c r="D3" s="1329" t="s">
        <v>920</v>
      </c>
      <c r="E3" s="1345" t="s">
        <v>921</v>
      </c>
      <c r="F3" s="1338"/>
      <c r="G3" s="677"/>
      <c r="H3" s="677"/>
      <c r="I3" s="677"/>
      <c r="J3" s="677"/>
      <c r="K3" s="1070" t="s">
        <v>922</v>
      </c>
      <c r="L3" s="1070"/>
      <c r="M3" s="1070"/>
      <c r="N3" s="1070"/>
      <c r="O3" s="1035"/>
      <c r="P3" s="677"/>
      <c r="S3" s="1071"/>
    </row>
    <row r="4" spans="1:54" ht="17.399999999999999">
      <c r="A4" s="1346">
        <v>0</v>
      </c>
      <c r="B4" s="1319">
        <f>ABS(EWIC!C6)</f>
        <v>440</v>
      </c>
      <c r="C4" s="1317">
        <f>YesterdayGen!EQ30</f>
        <v>7572</v>
      </c>
      <c r="D4" s="1318">
        <f>YesterdayGen!ER30</f>
        <v>2787</v>
      </c>
      <c r="E4" s="1437">
        <f>C4+D4</f>
        <v>10359</v>
      </c>
      <c r="F4" s="465"/>
      <c r="G4" s="677"/>
      <c r="H4" s="1072"/>
      <c r="I4" s="1072"/>
      <c r="J4" s="1073"/>
      <c r="K4" s="1074"/>
      <c r="L4" s="1074"/>
      <c r="M4" s="1074"/>
      <c r="N4" s="677"/>
      <c r="O4" s="3570" t="s">
        <v>923</v>
      </c>
      <c r="P4" s="3571"/>
      <c r="BA4" s="2206" t="s">
        <v>1103</v>
      </c>
      <c r="BB4" s="2206">
        <v>188</v>
      </c>
    </row>
    <row r="5" spans="1:54" ht="15.6">
      <c r="A5" s="1348">
        <v>2.0833333333333332E-2</v>
      </c>
      <c r="B5" s="1322">
        <f>(B4+B6)/2</f>
        <v>450</v>
      </c>
      <c r="C5" s="1323">
        <f>C4/2+C6/2</f>
        <v>7355.5</v>
      </c>
      <c r="D5" s="1324">
        <f>D4/2+D6/2</f>
        <v>2714</v>
      </c>
      <c r="E5" s="1347">
        <f t="shared" ref="E5:E52" si="0">C5+D5</f>
        <v>10069.5</v>
      </c>
      <c r="F5" s="118"/>
      <c r="G5" s="677"/>
      <c r="H5" s="1046" t="s">
        <v>185</v>
      </c>
      <c r="I5" s="1075">
        <f>B1</f>
        <v>41855</v>
      </c>
      <c r="J5" s="677"/>
      <c r="K5" s="1068"/>
      <c r="L5" s="1069"/>
      <c r="M5" s="1076"/>
      <c r="N5" s="677"/>
      <c r="O5" s="677"/>
      <c r="P5" s="677" t="s">
        <v>558</v>
      </c>
      <c r="BA5" s="2206" t="s">
        <v>1104</v>
      </c>
      <c r="BB5" s="2206">
        <v>18</v>
      </c>
    </row>
    <row r="6" spans="1:54">
      <c r="A6" s="1349">
        <v>4.1666666666666664E-2</v>
      </c>
      <c r="B6" s="1319">
        <f>ABS(EWIC!C7)</f>
        <v>460</v>
      </c>
      <c r="C6" s="1317">
        <f>YesterdayGen!EQ5</f>
        <v>7139</v>
      </c>
      <c r="D6" s="1318">
        <f>YesterdayGen!ER5</f>
        <v>2641</v>
      </c>
      <c r="E6" s="1347">
        <f t="shared" si="0"/>
        <v>9780</v>
      </c>
      <c r="F6" s="118"/>
      <c r="G6" s="677"/>
    </row>
    <row r="7" spans="1:54">
      <c r="A7" s="1346">
        <v>6.25E-2</v>
      </c>
      <c r="B7" s="1322">
        <f>(B6+B8)/2</f>
        <v>450</v>
      </c>
      <c r="C7" s="1323">
        <f>C6/2+C8/2</f>
        <v>6996.5</v>
      </c>
      <c r="D7" s="1324">
        <f>D6/2+D8/2</f>
        <v>2598</v>
      </c>
      <c r="E7" s="1347">
        <f t="shared" si="0"/>
        <v>9594.5</v>
      </c>
      <c r="F7" s="118"/>
      <c r="G7" s="677"/>
      <c r="S7" s="366"/>
    </row>
    <row r="8" spans="1:54">
      <c r="A8" s="1348">
        <v>8.3333333333333301E-2</v>
      </c>
      <c r="B8" s="1319">
        <f>ABS(EWIC!C8)</f>
        <v>440</v>
      </c>
      <c r="C8" s="1317">
        <f>YesterdayGen!EQ6</f>
        <v>6854</v>
      </c>
      <c r="D8" s="1318">
        <f>YesterdayGen!ER6</f>
        <v>2555</v>
      </c>
      <c r="E8" s="1347">
        <f t="shared" si="0"/>
        <v>9409</v>
      </c>
      <c r="F8" s="118"/>
      <c r="G8" s="677"/>
      <c r="S8" s="1077"/>
    </row>
    <row r="9" spans="1:54" ht="15">
      <c r="A9" s="1349">
        <v>0.104166666666667</v>
      </c>
      <c r="B9" s="1322">
        <f>(B8+B10)/2</f>
        <v>460</v>
      </c>
      <c r="C9" s="1323">
        <f>C8/2+C10/2</f>
        <v>6789</v>
      </c>
      <c r="D9" s="1324">
        <f>D8/2+D10/2</f>
        <v>2506</v>
      </c>
      <c r="E9" s="1347">
        <f t="shared" si="0"/>
        <v>9295</v>
      </c>
      <c r="F9" s="118"/>
      <c r="G9" s="677"/>
      <c r="S9" s="3572" t="s">
        <v>1032</v>
      </c>
      <c r="T9" s="2255">
        <f>YesterdayGen!D42</f>
        <v>10862</v>
      </c>
      <c r="AA9" s="303" t="s">
        <v>1267</v>
      </c>
    </row>
    <row r="10" spans="1:54" ht="15">
      <c r="A10" s="1350">
        <v>0.125</v>
      </c>
      <c r="B10" s="1319">
        <f>ABS(EWIC!C9)</f>
        <v>480</v>
      </c>
      <c r="C10" s="1317">
        <f>YesterdayGen!EQ7</f>
        <v>6724</v>
      </c>
      <c r="D10" s="1318">
        <f>YesterdayGen!ER7</f>
        <v>2457</v>
      </c>
      <c r="E10" s="1347">
        <f t="shared" si="0"/>
        <v>9181</v>
      </c>
      <c r="F10" s="118"/>
      <c r="G10" s="677"/>
      <c r="S10" s="3573"/>
      <c r="T10" s="1355">
        <f>YesterdayGen!E42</f>
        <v>0.875</v>
      </c>
    </row>
    <row r="11" spans="1:54" ht="15">
      <c r="A11" s="1348">
        <v>0.14583333333333301</v>
      </c>
      <c r="B11" s="1322">
        <f>(B10+B12)/2</f>
        <v>480</v>
      </c>
      <c r="C11" s="1323">
        <f>C10/2+C12/2</f>
        <v>6686.5</v>
      </c>
      <c r="D11" s="1324">
        <f>D10/2+D12/2</f>
        <v>2416.5</v>
      </c>
      <c r="E11" s="1347">
        <f t="shared" si="0"/>
        <v>9103</v>
      </c>
      <c r="F11" s="118"/>
      <c r="G11" s="677"/>
      <c r="S11" s="3565" t="s">
        <v>1031</v>
      </c>
      <c r="T11" s="2256">
        <f>YesterdayGen!D41</f>
        <v>8831.2999999999993</v>
      </c>
      <c r="AA11" s="303" t="s">
        <v>1268</v>
      </c>
    </row>
    <row r="12" spans="1:54" ht="15">
      <c r="A12" s="1349">
        <v>0.16666666666666699</v>
      </c>
      <c r="B12" s="1319">
        <f>ABS(EWIC!C10)</f>
        <v>480</v>
      </c>
      <c r="C12" s="1317">
        <f>YesterdayGen!EQ8</f>
        <v>6649</v>
      </c>
      <c r="D12" s="1318">
        <f>YesterdayGen!ER8</f>
        <v>2376</v>
      </c>
      <c r="E12" s="1347">
        <f t="shared" si="0"/>
        <v>9025</v>
      </c>
      <c r="F12" s="118"/>
      <c r="G12" s="677"/>
      <c r="S12" s="3566"/>
      <c r="T12" s="1356">
        <f>YesterdayGen!E41</f>
        <v>0.5</v>
      </c>
    </row>
    <row r="13" spans="1:54" ht="15">
      <c r="A13" s="1350">
        <v>0.1875</v>
      </c>
      <c r="B13" s="1322">
        <f>(B12+B14)/2</f>
        <v>510</v>
      </c>
      <c r="C13" s="1323">
        <f>C12/2+C14/2</f>
        <v>6635</v>
      </c>
      <c r="D13" s="1324">
        <f>D12/2+D14/2</f>
        <v>2307.5</v>
      </c>
      <c r="E13" s="1347">
        <f t="shared" si="0"/>
        <v>8942.5</v>
      </c>
      <c r="F13" s="118"/>
      <c r="G13" s="677"/>
      <c r="S13" s="3567" t="s">
        <v>999</v>
      </c>
      <c r="T13" s="2257">
        <f>YesterdayGen!D40</f>
        <v>10862</v>
      </c>
    </row>
    <row r="14" spans="1:54" ht="15">
      <c r="A14" s="1348">
        <v>0.20833333333333301</v>
      </c>
      <c r="B14" s="1319">
        <f>ABS(EWIC!C11)</f>
        <v>540</v>
      </c>
      <c r="C14" s="1317">
        <f>YesterdayGen!EQ9</f>
        <v>6621</v>
      </c>
      <c r="D14" s="1318">
        <f>YesterdayGen!ER9</f>
        <v>2239</v>
      </c>
      <c r="E14" s="1347">
        <f t="shared" si="0"/>
        <v>8860</v>
      </c>
      <c r="F14" s="118"/>
      <c r="G14" s="677"/>
      <c r="S14" s="3568"/>
      <c r="T14" s="1357">
        <f>YesterdayGen!E40</f>
        <v>0.875</v>
      </c>
    </row>
    <row r="15" spans="1:54">
      <c r="A15" s="1349">
        <v>0.22916666666666699</v>
      </c>
      <c r="B15" s="1322">
        <f>(B14+B16)/2</f>
        <v>550</v>
      </c>
      <c r="C15" s="1323">
        <f>C14/2+C16/2</f>
        <v>6409.55</v>
      </c>
      <c r="D15" s="1324">
        <f>D14/2+D16/2</f>
        <v>2129.5</v>
      </c>
      <c r="E15" s="1347">
        <f t="shared" si="0"/>
        <v>8539.0499999999993</v>
      </c>
      <c r="F15" s="118"/>
      <c r="G15" s="677"/>
      <c r="S15" s="1330"/>
    </row>
    <row r="16" spans="1:54">
      <c r="A16" s="1350">
        <v>0.25</v>
      </c>
      <c r="B16" s="1319">
        <f>ABS(EWIC!C12)</f>
        <v>560</v>
      </c>
      <c r="C16" s="1317">
        <f>YesterdayGen!EQ10</f>
        <v>6198.1</v>
      </c>
      <c r="D16" s="1318">
        <f>YesterdayGen!ER10</f>
        <v>2020</v>
      </c>
      <c r="E16" s="1347">
        <f t="shared" si="0"/>
        <v>8218.1</v>
      </c>
      <c r="F16" s="118"/>
      <c r="G16" s="677"/>
    </row>
    <row r="17" spans="1:19">
      <c r="A17" s="1348">
        <v>0.27083333333333298</v>
      </c>
      <c r="B17" s="1322">
        <f>(B16+B18)/2</f>
        <v>570</v>
      </c>
      <c r="C17" s="1323">
        <f>C16/2+C18/2</f>
        <v>6206.25</v>
      </c>
      <c r="D17" s="1324">
        <f>D16/2+D18/2</f>
        <v>1970</v>
      </c>
      <c r="E17" s="1347">
        <f t="shared" si="0"/>
        <v>8176.25</v>
      </c>
      <c r="F17" s="118"/>
      <c r="G17" s="677"/>
    </row>
    <row r="18" spans="1:19">
      <c r="A18" s="1350">
        <v>0.29166666666666702</v>
      </c>
      <c r="B18" s="1319">
        <f>ABS(EWIC!C13)</f>
        <v>580</v>
      </c>
      <c r="C18" s="1317">
        <f>YesterdayGen!EQ11</f>
        <v>6214.4</v>
      </c>
      <c r="D18" s="1318">
        <f>YesterdayGen!ER11</f>
        <v>1920</v>
      </c>
      <c r="E18" s="1347">
        <f t="shared" si="0"/>
        <v>8134.4</v>
      </c>
      <c r="F18" s="118"/>
      <c r="G18" s="677"/>
    </row>
    <row r="19" spans="1:19">
      <c r="A19" s="1348">
        <v>0.3125</v>
      </c>
      <c r="B19" s="1322">
        <f>(B18+B20)/2</f>
        <v>490</v>
      </c>
      <c r="C19" s="1323">
        <f>C18/2+C20/2</f>
        <v>6197.4</v>
      </c>
      <c r="D19" s="1324">
        <f>D18/2+D20/2</f>
        <v>1934.5</v>
      </c>
      <c r="E19" s="1347">
        <f t="shared" si="0"/>
        <v>8131.9</v>
      </c>
      <c r="F19" s="118"/>
      <c r="G19" s="677"/>
      <c r="S19" s="303" t="s">
        <v>924</v>
      </c>
    </row>
    <row r="20" spans="1:19">
      <c r="A20" s="1349">
        <v>0.33333333333333298</v>
      </c>
      <c r="B20" s="1319">
        <f>ABS(EWIC!C14)</f>
        <v>400</v>
      </c>
      <c r="C20" s="1317">
        <f>YesterdayGen!EQ12</f>
        <v>6180.4</v>
      </c>
      <c r="D20" s="1318">
        <f>YesterdayGen!ER12</f>
        <v>1949</v>
      </c>
      <c r="E20" s="1347">
        <f t="shared" si="0"/>
        <v>8129.4</v>
      </c>
      <c r="F20" s="118"/>
      <c r="G20" s="677"/>
    </row>
    <row r="21" spans="1:19">
      <c r="A21" s="1350">
        <v>0.35416666666666702</v>
      </c>
      <c r="B21" s="1322">
        <f>(B20+B22)/2</f>
        <v>350</v>
      </c>
      <c r="C21" s="1323">
        <f>C20/2+C22/2</f>
        <v>6356</v>
      </c>
      <c r="D21" s="1324">
        <f>D20/2+D22/2</f>
        <v>2026</v>
      </c>
      <c r="E21" s="1347">
        <f t="shared" si="0"/>
        <v>8382</v>
      </c>
      <c r="F21" s="118"/>
      <c r="G21" s="677"/>
    </row>
    <row r="22" spans="1:19">
      <c r="A22" s="1348">
        <v>0.375</v>
      </c>
      <c r="B22" s="1319">
        <f>ABS(EWIC!C15)</f>
        <v>300</v>
      </c>
      <c r="C22" s="1317">
        <f>YesterdayGen!EQ13</f>
        <v>6531.6</v>
      </c>
      <c r="D22" s="1318">
        <f>YesterdayGen!ER13</f>
        <v>2103</v>
      </c>
      <c r="E22" s="1347">
        <f t="shared" si="0"/>
        <v>8634.6</v>
      </c>
      <c r="F22" s="118"/>
      <c r="G22" s="677"/>
    </row>
    <row r="23" spans="1:19">
      <c r="A23" s="1349">
        <v>0.39583333333333298</v>
      </c>
      <c r="B23" s="1322">
        <f>(B22+B24)/2</f>
        <v>280</v>
      </c>
      <c r="C23" s="1323">
        <f>C22/2+C24/2</f>
        <v>6543.4</v>
      </c>
      <c r="D23" s="1324">
        <f>D22/2+D24/2</f>
        <v>2113</v>
      </c>
      <c r="E23" s="1347">
        <f t="shared" si="0"/>
        <v>8656.4</v>
      </c>
      <c r="F23" s="118"/>
      <c r="G23" s="677"/>
    </row>
    <row r="24" spans="1:19">
      <c r="A24" s="1350">
        <v>0.41666666666666702</v>
      </c>
      <c r="B24" s="1319">
        <f>ABS(EWIC!C16)</f>
        <v>260</v>
      </c>
      <c r="C24" s="1317">
        <f>YesterdayGen!EQ14</f>
        <v>6555.2</v>
      </c>
      <c r="D24" s="1318">
        <f>YesterdayGen!ER14</f>
        <v>2123</v>
      </c>
      <c r="E24" s="1347">
        <f t="shared" si="0"/>
        <v>8678.2000000000007</v>
      </c>
      <c r="F24" s="118"/>
      <c r="G24" s="677"/>
    </row>
    <row r="25" spans="1:19">
      <c r="A25" s="1348">
        <v>0.4375</v>
      </c>
      <c r="B25" s="1322">
        <f>(B24+B26)/2</f>
        <v>280</v>
      </c>
      <c r="C25" s="1323">
        <f>C24/2+C26/2</f>
        <v>6615.0499999999993</v>
      </c>
      <c r="D25" s="1324">
        <f>D24/2+D26/2</f>
        <v>2107.5</v>
      </c>
      <c r="E25" s="1347">
        <f t="shared" si="0"/>
        <v>8722.5499999999993</v>
      </c>
      <c r="F25" s="118"/>
      <c r="G25" s="677"/>
    </row>
    <row r="26" spans="1:19">
      <c r="A26" s="1349">
        <v>0.45833333333333298</v>
      </c>
      <c r="B26" s="1319">
        <f>ABS(EWIC!C17)</f>
        <v>300</v>
      </c>
      <c r="C26" s="1317">
        <f>YesterdayGen!EQ15</f>
        <v>6674.9</v>
      </c>
      <c r="D26" s="1318">
        <f>YesterdayGen!ER15</f>
        <v>2092</v>
      </c>
      <c r="E26" s="1347">
        <f t="shared" si="0"/>
        <v>8766.9</v>
      </c>
      <c r="F26" s="118"/>
      <c r="G26" s="677"/>
    </row>
    <row r="27" spans="1:19">
      <c r="A27" s="1350">
        <v>0.47916666666666702</v>
      </c>
      <c r="B27" s="1322">
        <f>(B26+B28)/2</f>
        <v>340</v>
      </c>
      <c r="C27" s="1323">
        <f>C26/2+C28/2</f>
        <v>6689.6</v>
      </c>
      <c r="D27" s="1324">
        <f>D26/2+D28/2</f>
        <v>2109.5</v>
      </c>
      <c r="E27" s="1347">
        <f t="shared" si="0"/>
        <v>8799.1</v>
      </c>
      <c r="F27" s="118"/>
      <c r="G27" s="677"/>
    </row>
    <row r="28" spans="1:19">
      <c r="A28" s="1348">
        <v>0.5</v>
      </c>
      <c r="B28" s="1319">
        <f>ABS(EWIC!C18)</f>
        <v>380</v>
      </c>
      <c r="C28" s="1317">
        <f>YesterdayGen!EQ16</f>
        <v>6704.3</v>
      </c>
      <c r="D28" s="1318">
        <f>YesterdayGen!ER16</f>
        <v>2127</v>
      </c>
      <c r="E28" s="1347">
        <f t="shared" si="0"/>
        <v>8831.2999999999993</v>
      </c>
      <c r="F28" s="118"/>
      <c r="G28" s="677"/>
    </row>
    <row r="29" spans="1:19">
      <c r="A29" s="1349">
        <v>0.52083333333333304</v>
      </c>
      <c r="B29" s="1322">
        <f>(B28+B30)/2</f>
        <v>360</v>
      </c>
      <c r="C29" s="1323">
        <f>C28/2+C30/2</f>
        <v>6740.75</v>
      </c>
      <c r="D29" s="1324">
        <f>D28/2+D30/2</f>
        <v>2165</v>
      </c>
      <c r="E29" s="1347">
        <f t="shared" si="0"/>
        <v>8905.75</v>
      </c>
      <c r="F29" s="118"/>
      <c r="G29" s="677"/>
    </row>
    <row r="30" spans="1:19">
      <c r="A30" s="1350">
        <v>0.54166666666666696</v>
      </c>
      <c r="B30" s="1319">
        <f>ABS(EWIC!C19)</f>
        <v>340</v>
      </c>
      <c r="C30" s="1317">
        <f>YesterdayGen!EQ17</f>
        <v>6777.2</v>
      </c>
      <c r="D30" s="1318">
        <f>YesterdayGen!ER17</f>
        <v>2203</v>
      </c>
      <c r="E30" s="1347">
        <f t="shared" si="0"/>
        <v>8980.2000000000007</v>
      </c>
      <c r="F30" s="118"/>
      <c r="G30" s="677"/>
    </row>
    <row r="31" spans="1:19">
      <c r="A31" s="1348">
        <v>0.5625</v>
      </c>
      <c r="B31" s="1322">
        <f>(B30+B32)/2</f>
        <v>370</v>
      </c>
      <c r="C31" s="1323">
        <f>C30/2+C32/2</f>
        <v>6804.6</v>
      </c>
      <c r="D31" s="1324">
        <f>D30/2+D32/2</f>
        <v>2196.5</v>
      </c>
      <c r="E31" s="1347">
        <f t="shared" si="0"/>
        <v>9001.1</v>
      </c>
      <c r="F31" s="1"/>
      <c r="G31" s="677"/>
    </row>
    <row r="32" spans="1:19">
      <c r="A32" s="1350">
        <v>0.58333333333333304</v>
      </c>
      <c r="B32" s="1319">
        <f>ABS(EWIC!C20)</f>
        <v>400</v>
      </c>
      <c r="C32" s="1317">
        <f>YesterdayGen!EQ18</f>
        <v>6832</v>
      </c>
      <c r="D32" s="1318">
        <f>YesterdayGen!ER18</f>
        <v>2190</v>
      </c>
      <c r="E32" s="1347">
        <f t="shared" si="0"/>
        <v>9022</v>
      </c>
      <c r="F32" s="1"/>
      <c r="G32" s="677"/>
    </row>
    <row r="33" spans="1:17">
      <c r="A33" s="1348">
        <v>0.60416666666666696</v>
      </c>
      <c r="B33" s="1322">
        <f>(B32+B34)/2</f>
        <v>410</v>
      </c>
      <c r="C33" s="1323">
        <f>C32/2+C34/2</f>
        <v>7055</v>
      </c>
      <c r="D33" s="1324">
        <f>D32/2+D34/2</f>
        <v>2191</v>
      </c>
      <c r="E33" s="1347">
        <f t="shared" si="0"/>
        <v>9246</v>
      </c>
      <c r="F33" s="1"/>
      <c r="G33" s="677"/>
    </row>
    <row r="34" spans="1:17">
      <c r="A34" s="1349">
        <v>0.625</v>
      </c>
      <c r="B34" s="1319">
        <f>ABS(EWIC!C21)</f>
        <v>420</v>
      </c>
      <c r="C34" s="1317">
        <f>YesterdayGen!EQ19</f>
        <v>7278</v>
      </c>
      <c r="D34" s="1318">
        <f>YesterdayGen!ER19</f>
        <v>2192</v>
      </c>
      <c r="E34" s="1347">
        <f t="shared" si="0"/>
        <v>9470</v>
      </c>
      <c r="F34" s="1"/>
      <c r="G34" s="677"/>
    </row>
    <row r="35" spans="1:17">
      <c r="A35" s="1350">
        <v>0.64583333333333304</v>
      </c>
      <c r="B35" s="1322">
        <f>(B34+B36)/2</f>
        <v>330</v>
      </c>
      <c r="C35" s="1323">
        <f>C34/2+C36/2</f>
        <v>7002.35</v>
      </c>
      <c r="D35" s="1324">
        <f>D34/2+D36/2</f>
        <v>2252.5</v>
      </c>
      <c r="E35" s="1347">
        <f t="shared" si="0"/>
        <v>9254.85</v>
      </c>
      <c r="F35" s="1"/>
      <c r="G35" s="677"/>
    </row>
    <row r="36" spans="1:17" ht="17.399999999999999">
      <c r="A36" s="1348">
        <v>0.66666666666666696</v>
      </c>
      <c r="B36" s="1319">
        <f>ABS(EWIC!C22)</f>
        <v>240</v>
      </c>
      <c r="C36" s="1317">
        <f>YesterdayGen!EQ20</f>
        <v>6726.7</v>
      </c>
      <c r="D36" s="1318">
        <f>YesterdayGen!ER20</f>
        <v>2313</v>
      </c>
      <c r="E36" s="1347">
        <f t="shared" si="0"/>
        <v>9039.7000000000007</v>
      </c>
      <c r="F36" s="1339"/>
      <c r="G36" s="677"/>
      <c r="O36" s="677"/>
      <c r="P36" s="1078"/>
      <c r="Q36" s="1078"/>
    </row>
    <row r="37" spans="1:17" ht="17.399999999999999">
      <c r="A37" s="1349">
        <v>0.6875</v>
      </c>
      <c r="B37" s="1322">
        <f>(B36+B38)/2</f>
        <v>220</v>
      </c>
      <c r="C37" s="1323">
        <f>C36/2+C38/2</f>
        <v>6688.1</v>
      </c>
      <c r="D37" s="1324">
        <f>D36/2+D38/2</f>
        <v>2274</v>
      </c>
      <c r="E37" s="1347">
        <f t="shared" si="0"/>
        <v>8962.1</v>
      </c>
      <c r="F37" s="1340"/>
      <c r="G37" s="677"/>
      <c r="Q37" s="1079"/>
    </row>
    <row r="38" spans="1:17">
      <c r="A38" s="1350">
        <v>0.70833333333333304</v>
      </c>
      <c r="B38" s="1319">
        <f>ABS(EWIC!C23)</f>
        <v>200</v>
      </c>
      <c r="C38" s="1317">
        <f>YesterdayGen!EQ21</f>
        <v>6649.5</v>
      </c>
      <c r="D38" s="1318">
        <f>YesterdayGen!ER21</f>
        <v>2235</v>
      </c>
      <c r="E38" s="1347">
        <f t="shared" si="0"/>
        <v>8884.5</v>
      </c>
      <c r="F38" s="1335"/>
      <c r="G38" s="677"/>
      <c r="Q38" s="677"/>
    </row>
    <row r="39" spans="1:17">
      <c r="A39" s="1348">
        <v>0.72916666666666696</v>
      </c>
      <c r="B39" s="1322">
        <f>(B38+B40)/2</f>
        <v>220</v>
      </c>
      <c r="C39" s="1323">
        <f>C38/2+C40/2</f>
        <v>6556.3</v>
      </c>
      <c r="D39" s="1324">
        <f>D38/2+D40/2</f>
        <v>2213</v>
      </c>
      <c r="E39" s="1347">
        <f t="shared" si="0"/>
        <v>8769.2999999999993</v>
      </c>
      <c r="F39" s="1335"/>
      <c r="G39" s="677"/>
    </row>
    <row r="40" spans="1:17">
      <c r="A40" s="1349">
        <v>0.75</v>
      </c>
      <c r="B40" s="1319">
        <f>ABS(EWIC!C24)</f>
        <v>240</v>
      </c>
      <c r="C40" s="1317">
        <f>YesterdayGen!EQ22</f>
        <v>6463.1</v>
      </c>
      <c r="D40" s="1318">
        <f>YesterdayGen!ER22</f>
        <v>2191</v>
      </c>
      <c r="E40" s="1347">
        <f t="shared" si="0"/>
        <v>8654.1</v>
      </c>
      <c r="F40" s="1335"/>
      <c r="G40" s="677"/>
    </row>
    <row r="41" spans="1:17">
      <c r="A41" s="1348">
        <v>0.77083333333333304</v>
      </c>
      <c r="B41" s="1321">
        <f>B40/2+B42/2</f>
        <v>310</v>
      </c>
      <c r="C41" s="1325">
        <f>C40/2+C42/2</f>
        <v>6976.05</v>
      </c>
      <c r="D41" s="1326">
        <f>D40/2+D42/2</f>
        <v>2488</v>
      </c>
      <c r="E41" s="1347">
        <f t="shared" si="0"/>
        <v>9464.0499999999993</v>
      </c>
      <c r="F41" s="1335"/>
      <c r="G41" s="677"/>
    </row>
    <row r="42" spans="1:17">
      <c r="A42" s="1349">
        <v>0.79166666666666596</v>
      </c>
      <c r="B42" s="1319">
        <f>ABS(EWIC!C26)</f>
        <v>380</v>
      </c>
      <c r="C42" s="1317">
        <f>YesterdayGen!EQ24</f>
        <v>7489</v>
      </c>
      <c r="D42" s="1318">
        <f>YesterdayGen!ER24</f>
        <v>2785</v>
      </c>
      <c r="E42" s="1347">
        <f t="shared" si="0"/>
        <v>10274</v>
      </c>
      <c r="F42" s="1335"/>
      <c r="G42" s="677"/>
    </row>
    <row r="43" spans="1:17">
      <c r="A43" s="1349">
        <v>0.8125</v>
      </c>
      <c r="B43" s="1320">
        <f>ABS(EWIC!C27)</f>
        <v>400</v>
      </c>
      <c r="C43" s="1317">
        <f>YesterdayGen!EQ25</f>
        <v>7856</v>
      </c>
      <c r="D43" s="1318">
        <f>YesterdayGen!ER25</f>
        <v>2953</v>
      </c>
      <c r="E43" s="1347">
        <f t="shared" si="0"/>
        <v>10809</v>
      </c>
      <c r="F43" s="1335"/>
      <c r="G43" s="677"/>
    </row>
    <row r="44" spans="1:17">
      <c r="A44" s="1350">
        <v>0.83333333333333337</v>
      </c>
      <c r="B44" s="1319">
        <f>ABS(EWIC!C28)</f>
        <v>400</v>
      </c>
      <c r="C44" s="1317">
        <f>YesterdayGen!EQ26</f>
        <v>7746</v>
      </c>
      <c r="D44" s="1318">
        <f>YesterdayGen!ER26</f>
        <v>2954</v>
      </c>
      <c r="E44" s="1347">
        <f t="shared" si="0"/>
        <v>10700</v>
      </c>
      <c r="F44" s="1335"/>
      <c r="G44" s="677"/>
      <c r="O44" s="1080" t="s">
        <v>917</v>
      </c>
      <c r="P44" s="1081"/>
    </row>
    <row r="45" spans="1:17">
      <c r="A45" s="1348">
        <v>0.85416666666666696</v>
      </c>
      <c r="B45" s="1322">
        <f>(B44+B46)/2</f>
        <v>410</v>
      </c>
      <c r="C45" s="1323">
        <f>C44/2+C46/2</f>
        <v>7828.5</v>
      </c>
      <c r="D45" s="1324">
        <f>D44/2+D46/2</f>
        <v>2952.5</v>
      </c>
      <c r="E45" s="1347">
        <f t="shared" si="0"/>
        <v>10781</v>
      </c>
      <c r="F45" s="1335"/>
      <c r="G45" s="677"/>
      <c r="O45" s="1080" t="s">
        <v>490</v>
      </c>
      <c r="P45" s="1082"/>
    </row>
    <row r="46" spans="1:17" ht="15.6">
      <c r="A46" s="1350">
        <v>0.875</v>
      </c>
      <c r="B46" s="1319">
        <f>ABS(EWIC!C29)</f>
        <v>420</v>
      </c>
      <c r="C46" s="1317">
        <f>YesterdayGen!EQ27</f>
        <v>7911</v>
      </c>
      <c r="D46" s="1318">
        <f>YesterdayGen!ER27</f>
        <v>2951</v>
      </c>
      <c r="E46" s="1347">
        <f t="shared" si="0"/>
        <v>10862</v>
      </c>
      <c r="F46" s="1335"/>
      <c r="G46" s="677"/>
      <c r="O46" s="902"/>
    </row>
    <row r="47" spans="1:17">
      <c r="A47" s="1348">
        <v>0.89583333333333304</v>
      </c>
      <c r="B47" s="1322">
        <f>(B46+B48)/2</f>
        <v>430</v>
      </c>
      <c r="C47" s="1323">
        <f>C46/2+C48/2</f>
        <v>7813.5</v>
      </c>
      <c r="D47" s="1324">
        <f>D46/2+D48/2</f>
        <v>2943</v>
      </c>
      <c r="E47" s="1347">
        <f t="shared" si="0"/>
        <v>10756.5</v>
      </c>
      <c r="F47" s="1335"/>
      <c r="G47" s="677"/>
    </row>
    <row r="48" spans="1:17" ht="15">
      <c r="A48" s="1349">
        <v>0.91666666666666696</v>
      </c>
      <c r="B48" s="1319">
        <f>ABS(EWIC!C30)</f>
        <v>440</v>
      </c>
      <c r="C48" s="1317">
        <f>YesterdayGen!EQ28</f>
        <v>7716</v>
      </c>
      <c r="D48" s="1318">
        <f>YesterdayGen!ER28</f>
        <v>2935</v>
      </c>
      <c r="E48" s="1347">
        <f t="shared" si="0"/>
        <v>10651</v>
      </c>
      <c r="F48" s="1335"/>
      <c r="G48" s="677"/>
      <c r="P48" s="448" t="s">
        <v>925</v>
      </c>
    </row>
    <row r="49" spans="1:12" ht="15.6">
      <c r="A49" s="1350">
        <v>0.9375</v>
      </c>
      <c r="B49" s="1322">
        <f>(B48+B50)/2</f>
        <v>420</v>
      </c>
      <c r="C49" s="1323">
        <f>C48/2+C50/2</f>
        <v>7695.5</v>
      </c>
      <c r="D49" s="1324">
        <f>D48/2+D50/2</f>
        <v>2935</v>
      </c>
      <c r="E49" s="1347">
        <f t="shared" si="0"/>
        <v>10630.5</v>
      </c>
      <c r="F49" s="1335"/>
      <c r="G49" s="677"/>
      <c r="L49" s="902"/>
    </row>
    <row r="50" spans="1:12">
      <c r="A50" s="1348">
        <v>0.95833333333333304</v>
      </c>
      <c r="B50" s="1319">
        <f>ABS(EWIC!C31)</f>
        <v>400</v>
      </c>
      <c r="C50" s="1317">
        <f>YesterdayGen!EQ29</f>
        <v>7675</v>
      </c>
      <c r="D50" s="1318">
        <f>YesterdayGen!ER29</f>
        <v>2935</v>
      </c>
      <c r="E50" s="1347">
        <f t="shared" si="0"/>
        <v>10610</v>
      </c>
      <c r="F50" s="1335"/>
      <c r="G50" s="677"/>
    </row>
    <row r="51" spans="1:12">
      <c r="A51" s="1349">
        <v>0.97916666666666696</v>
      </c>
      <c r="B51" s="1322">
        <f>(B50+B52)/2</f>
        <v>420</v>
      </c>
      <c r="C51" s="1323">
        <f>C50/2+C52/2</f>
        <v>7623.5</v>
      </c>
      <c r="D51" s="1324">
        <f>D50/2+D52/2</f>
        <v>2861</v>
      </c>
      <c r="E51" s="1347">
        <f t="shared" si="0"/>
        <v>10484.5</v>
      </c>
      <c r="F51" s="1335"/>
      <c r="G51" s="677"/>
    </row>
    <row r="52" spans="1:12">
      <c r="A52" s="1351" t="s">
        <v>24</v>
      </c>
      <c r="B52" s="1319">
        <f>ABS(EWIC!C32)</f>
        <v>440</v>
      </c>
      <c r="C52" s="1317">
        <f>YesterdayGen!EQ30</f>
        <v>7572</v>
      </c>
      <c r="D52" s="1318">
        <f>YesterdayGen!ER30</f>
        <v>2787</v>
      </c>
      <c r="E52" s="1347">
        <f t="shared" si="0"/>
        <v>10359</v>
      </c>
      <c r="F52" s="1335"/>
      <c r="G52" s="677"/>
    </row>
    <row r="53" spans="1:12" ht="14.4" thickBot="1">
      <c r="A53" s="1352"/>
      <c r="B53" s="1353"/>
      <c r="C53" s="1353"/>
      <c r="D53" s="1353"/>
      <c r="E53" s="1354"/>
      <c r="F53" s="1035"/>
      <c r="G53" s="677"/>
    </row>
    <row r="54" spans="1:12">
      <c r="A54" s="1330"/>
      <c r="B54" s="1331"/>
      <c r="C54" s="1332"/>
      <c r="D54" s="1332"/>
      <c r="E54" s="1333"/>
      <c r="F54" s="1035"/>
      <c r="G54" s="677"/>
    </row>
    <row r="55" spans="1:12">
      <c r="A55" s="1330"/>
      <c r="B55" s="1331"/>
      <c r="C55" s="1332"/>
      <c r="D55" s="1332"/>
      <c r="E55" s="1333"/>
      <c r="F55" s="1035"/>
      <c r="G55" s="677"/>
    </row>
    <row r="56" spans="1:12">
      <c r="A56" s="677"/>
      <c r="B56" s="677"/>
      <c r="C56" s="677"/>
      <c r="D56" s="677"/>
      <c r="E56" s="677"/>
      <c r="F56" s="1035"/>
      <c r="G56" s="677"/>
    </row>
    <row r="57" spans="1:12">
      <c r="A57" s="677"/>
      <c r="B57" s="677"/>
      <c r="C57" s="1334"/>
      <c r="D57" s="1334"/>
      <c r="E57" s="1334"/>
      <c r="F57" s="1335"/>
      <c r="G57" s="677"/>
    </row>
    <row r="58" spans="1:12">
      <c r="A58" s="677"/>
      <c r="B58" s="677"/>
      <c r="C58" s="1336"/>
      <c r="D58" s="1337"/>
      <c r="E58" s="1336"/>
      <c r="F58" s="1337"/>
      <c r="G58" s="677"/>
    </row>
    <row r="59" spans="1:12">
      <c r="A59" s="677"/>
      <c r="B59" s="677"/>
      <c r="C59" s="1334"/>
      <c r="D59" s="1334"/>
      <c r="E59" s="1333"/>
      <c r="F59" s="1333"/>
      <c r="G59" s="677"/>
    </row>
    <row r="60" spans="1:12">
      <c r="A60" s="677"/>
      <c r="B60" s="677"/>
      <c r="C60" s="1334"/>
      <c r="D60" s="1334"/>
      <c r="E60" s="1333"/>
      <c r="F60" s="1333"/>
      <c r="G60" s="677"/>
    </row>
    <row r="61" spans="1:12">
      <c r="A61" s="677"/>
      <c r="B61" s="677"/>
      <c r="C61" s="1334"/>
      <c r="D61" s="1334"/>
      <c r="E61" s="1333"/>
      <c r="F61" s="1333"/>
      <c r="G61" s="677"/>
    </row>
    <row r="62" spans="1:12">
      <c r="A62" s="677"/>
      <c r="B62" s="677"/>
      <c r="C62" s="1334"/>
      <c r="D62" s="1334"/>
      <c r="E62" s="1333"/>
      <c r="F62" s="1333"/>
      <c r="G62" s="677"/>
    </row>
    <row r="63" spans="1:12">
      <c r="A63" s="677"/>
      <c r="B63" s="677"/>
      <c r="C63" s="1334"/>
      <c r="D63" s="1334"/>
      <c r="E63" s="1333"/>
      <c r="F63" s="1333"/>
      <c r="G63" s="677"/>
    </row>
    <row r="64" spans="1:12">
      <c r="A64" s="677"/>
      <c r="B64" s="677"/>
      <c r="C64" s="1334"/>
      <c r="D64" s="1334"/>
      <c r="E64" s="1334"/>
      <c r="F64" s="1335"/>
      <c r="G64" s="677"/>
    </row>
    <row r="65" spans="1:7">
      <c r="A65" s="677"/>
      <c r="B65" s="677"/>
      <c r="C65" s="1334"/>
      <c r="D65" s="1334"/>
      <c r="E65" s="1334"/>
      <c r="F65" s="1335"/>
      <c r="G65" s="677"/>
    </row>
    <row r="66" spans="1:7">
      <c r="A66" s="677"/>
      <c r="B66" s="677"/>
      <c r="C66" s="1334"/>
      <c r="D66" s="1334"/>
      <c r="E66" s="1334"/>
      <c r="F66" s="1335"/>
      <c r="G66" s="677"/>
    </row>
    <row r="67" spans="1:7">
      <c r="A67" s="677"/>
      <c r="B67" s="677"/>
      <c r="C67" s="1335"/>
      <c r="D67" s="1334"/>
      <c r="E67" s="1333"/>
      <c r="F67" s="1335"/>
      <c r="G67" s="677"/>
    </row>
    <row r="68" spans="1:7">
      <c r="A68" s="677"/>
      <c r="B68" s="677"/>
      <c r="C68" s="1335"/>
      <c r="D68" s="1334"/>
      <c r="E68" s="1333"/>
      <c r="F68" s="1335"/>
      <c r="G68" s="677"/>
    </row>
    <row r="69" spans="1:7">
      <c r="A69" s="677"/>
      <c r="B69" s="677"/>
      <c r="C69" s="1335"/>
      <c r="D69" s="1334"/>
      <c r="E69" s="1333"/>
      <c r="F69" s="1335"/>
      <c r="G69" s="677"/>
    </row>
    <row r="70" spans="1:7">
      <c r="A70" s="677"/>
      <c r="B70" s="677"/>
      <c r="C70" s="1335"/>
      <c r="D70" s="1334"/>
      <c r="E70" s="1333"/>
      <c r="F70" s="1335"/>
      <c r="G70" s="677"/>
    </row>
    <row r="71" spans="1:7">
      <c r="A71" s="677"/>
      <c r="B71" s="677"/>
      <c r="C71" s="1335"/>
      <c r="D71" s="1334"/>
      <c r="E71" s="1333"/>
      <c r="F71" s="1335"/>
      <c r="G71" s="677"/>
    </row>
  </sheetData>
  <customSheetViews>
    <customSheetView guid="{B91C2E87-5EDA-40AE-AC27-0E2C17E803CE}" showPageBreaks="1" printArea="1" topLeftCell="K1">
      <selection activeCell="T9" sqref="T9:T14"/>
      <pageMargins left="0.18" right="0.24" top="0.18" bottom="0.17" header="0.4" footer="0.17"/>
      <pageSetup paperSize="9" scale="95" orientation="portrait" r:id="rId1"/>
    </customSheetView>
    <customSheetView guid="{7C71EF2A-5ADA-494C-8F58-DDA71753DD90}" showPageBreaks="1" printArea="1" topLeftCell="D3">
      <selection activeCell="T9" sqref="T9:T14"/>
      <pageMargins left="0.18" right="0.24" top="0.18" bottom="0.17" header="0.4" footer="0.17"/>
      <pageSetup paperSize="9" scale="95" orientation="portrait" r:id="rId2"/>
    </customSheetView>
    <customSheetView guid="{23F4DC00-BC97-4745-AA5C-F05D469CB1EF}" showPageBreaks="1" printArea="1" topLeftCell="D3">
      <selection activeCell="T9" sqref="T9:T14"/>
      <pageMargins left="0.18" right="0.24" top="0.18" bottom="0.17" header="0.4" footer="0.17"/>
      <pageSetup paperSize="9" scale="95" orientation="portrait" r:id="rId3"/>
    </customSheetView>
    <customSheetView guid="{5A803268-F6C5-4035-B3E1-A94CB9AA8994}" showPageBreaks="1" printArea="1" topLeftCell="L1">
      <selection activeCell="T9" sqref="T9:T14"/>
      <pageMargins left="0.18" right="0.24" top="0.18" bottom="0.17" header="0.4" footer="0.17"/>
      <pageSetup paperSize="9" scale="95" orientation="portrait" r:id="rId4"/>
    </customSheetView>
    <customSheetView guid="{4593F3EE-0998-4E0E-994A-E02D6BAF3A4B}" showPageBreaks="1" printArea="1" topLeftCell="D3">
      <selection activeCell="T9" sqref="T9:T14"/>
      <pageMargins left="0.18" right="0.24" top="0.18" bottom="0.17" header="0.4" footer="0.17"/>
      <pageSetup paperSize="9" scale="95" orientation="portrait" r:id="rId5"/>
    </customSheetView>
  </customSheetViews>
  <mergeCells count="5">
    <mergeCell ref="S11:S12"/>
    <mergeCell ref="S13:S14"/>
    <mergeCell ref="H1:Q1"/>
    <mergeCell ref="O4:P4"/>
    <mergeCell ref="S9:S10"/>
  </mergeCells>
  <pageMargins left="0.18" right="0.24" top="0.18" bottom="0.17" header="0.4" footer="0.17"/>
  <pageSetup paperSize="9" scale="95" orientation="portrait" r:id="rId6"/>
  <drawing r:id="rId7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EE1262"/>
  <sheetViews>
    <sheetView zoomScaleNormal="85" workbookViewId="0">
      <pane xSplit="2" ySplit="2" topLeftCell="I71" activePane="bottomRight" state="frozen"/>
      <selection pane="topRight" activeCell="B1" sqref="B1"/>
      <selection pane="bottomLeft" activeCell="A3" sqref="A3"/>
      <selection pane="bottomRight" activeCell="AA170" sqref="AA170"/>
    </sheetView>
  </sheetViews>
  <sheetFormatPr defaultColWidth="8.88671875" defaultRowHeight="13.8"/>
  <cols>
    <col min="1" max="1" width="5.44140625" style="2191" customWidth="1"/>
    <col min="2" max="2" width="31.33203125" style="2191" customWidth="1"/>
    <col min="3" max="11" width="7.6640625" style="2192" customWidth="1"/>
    <col min="12" max="12" width="9.6640625" style="2192" customWidth="1"/>
    <col min="13" max="13" width="9.6640625" style="2193" customWidth="1"/>
    <col min="14" max="14" width="8.6640625" style="2192" customWidth="1"/>
    <col min="15" max="15" width="10.6640625" style="2192" customWidth="1"/>
    <col min="16" max="16" width="8.44140625" style="2192" customWidth="1"/>
    <col min="17" max="17" width="8.88671875" style="2192" customWidth="1"/>
    <col min="18" max="18" width="11.5546875" style="2192" customWidth="1"/>
    <col min="19" max="19" width="10.109375" style="2192" customWidth="1"/>
    <col min="20" max="20" width="9.109375" style="2192" customWidth="1"/>
    <col min="21" max="21" width="0.44140625" style="2192" hidden="1" customWidth="1"/>
    <col min="22" max="22" width="10" style="2192" customWidth="1"/>
    <col min="23" max="23" width="9.44140625" style="2192" customWidth="1"/>
    <col min="24" max="24" width="10.109375" style="2192" customWidth="1"/>
    <col min="25" max="25" width="10.6640625" style="2192" customWidth="1"/>
    <col min="26" max="26" width="10.44140625" style="2200" customWidth="1"/>
    <col min="27" max="27" width="10" style="2192" customWidth="1"/>
    <col min="28" max="28" width="7.6640625" style="2192" customWidth="1"/>
    <col min="29" max="29" width="15.5546875" style="2192" customWidth="1"/>
    <col min="30" max="30" width="12.6640625" style="2191" customWidth="1"/>
    <col min="31" max="31" width="5.6640625" style="2191"/>
    <col min="32" max="39" width="9.109375" style="2191"/>
    <col min="40" max="40" width="23.33203125" style="2191" customWidth="1"/>
    <col min="41" max="41" width="11.44140625" style="2191" customWidth="1"/>
    <col min="42" max="16384" width="8.88671875" style="2191"/>
  </cols>
  <sheetData>
    <row r="1" spans="1:54" s="2182" customFormat="1" ht="36" customHeight="1" thickBot="1">
      <c r="A1" s="2741" t="s">
        <v>18</v>
      </c>
      <c r="B1" s="3409">
        <v>41855</v>
      </c>
      <c r="C1" s="2742"/>
      <c r="D1" s="2742"/>
      <c r="E1" s="2742"/>
      <c r="F1" s="2742"/>
      <c r="G1" s="2742"/>
      <c r="H1" s="2742"/>
      <c r="I1" s="2742"/>
      <c r="J1" s="2742"/>
      <c r="K1" s="2742"/>
      <c r="L1" s="2742"/>
      <c r="M1" s="2742"/>
      <c r="N1" s="2742"/>
      <c r="O1" s="2742"/>
      <c r="P1" s="2742"/>
      <c r="Q1" s="568"/>
      <c r="R1" s="2467"/>
      <c r="S1" s="568" t="s">
        <v>18</v>
      </c>
      <c r="T1" s="2467"/>
      <c r="U1" s="2467"/>
      <c r="V1" s="2201"/>
      <c r="W1" s="1682"/>
      <c r="X1" s="568"/>
      <c r="Y1" s="2742"/>
      <c r="Z1" s="568"/>
      <c r="AA1" s="2743"/>
      <c r="AB1" s="2743"/>
      <c r="AC1" s="2743"/>
      <c r="AD1" s="2194"/>
      <c r="AE1" s="2195"/>
      <c r="AF1" s="2196"/>
      <c r="AG1" s="2196"/>
      <c r="AH1" s="2196"/>
      <c r="AI1" s="2196"/>
    </row>
    <row r="2" spans="1:54" s="4" customFormat="1" ht="24" customHeight="1" thickBot="1">
      <c r="A2" s="2744" t="s">
        <v>1100</v>
      </c>
      <c r="B2" s="2745" t="s">
        <v>1101</v>
      </c>
      <c r="C2" s="2746">
        <v>4.1666666666666664E-2</v>
      </c>
      <c r="D2" s="2747">
        <v>8.3333333333333329E-2</v>
      </c>
      <c r="E2" s="2747">
        <v>0.125</v>
      </c>
      <c r="F2" s="2747">
        <v>0.16666666666666666</v>
      </c>
      <c r="G2" s="2747">
        <v>0.20833333333333334</v>
      </c>
      <c r="H2" s="2747">
        <v>0.25</v>
      </c>
      <c r="I2" s="2747">
        <v>0.29166666666666669</v>
      </c>
      <c r="J2" s="2747">
        <v>0.33333333333333331</v>
      </c>
      <c r="K2" s="2747">
        <v>0.375</v>
      </c>
      <c r="L2" s="2747">
        <v>0.41666666666666669</v>
      </c>
      <c r="M2" s="2747">
        <v>0.45833333333333331</v>
      </c>
      <c r="N2" s="2747">
        <v>0.5</v>
      </c>
      <c r="O2" s="2747">
        <v>0.54166666666666663</v>
      </c>
      <c r="P2" s="2747">
        <v>0.58333333333333337</v>
      </c>
      <c r="Q2" s="2747">
        <v>0.625</v>
      </c>
      <c r="R2" s="2747">
        <v>0.66666666666666663</v>
      </c>
      <c r="S2" s="2747">
        <v>0.70833333333333337</v>
      </c>
      <c r="T2" s="2747">
        <v>0.75</v>
      </c>
      <c r="U2" s="2747">
        <v>0.77083333333333337</v>
      </c>
      <c r="V2" s="2747">
        <v>0.79166666666666663</v>
      </c>
      <c r="W2" s="2747">
        <v>0.8125</v>
      </c>
      <c r="X2" s="2747">
        <v>0.83333333333333337</v>
      </c>
      <c r="Y2" s="2747">
        <v>0.875</v>
      </c>
      <c r="Z2" s="2747">
        <v>0.91666666666666663</v>
      </c>
      <c r="AA2" s="2747">
        <v>0.95833333333333337</v>
      </c>
      <c r="AB2" s="2748" t="s">
        <v>24</v>
      </c>
      <c r="AC2" s="2749" t="s">
        <v>15</v>
      </c>
      <c r="AD2" s="2179"/>
      <c r="AE2" s="2195"/>
      <c r="AF2" s="2195"/>
      <c r="AG2" s="2195"/>
      <c r="AH2" s="2195"/>
      <c r="AI2" s="2195"/>
    </row>
    <row r="3" spans="1:54" s="2183" customFormat="1" ht="12" customHeight="1">
      <c r="A3" s="2750">
        <v>1</v>
      </c>
      <c r="B3" s="2751" t="s">
        <v>338</v>
      </c>
      <c r="C3" s="2752">
        <v>60</v>
      </c>
      <c r="D3" s="2753">
        <v>60</v>
      </c>
      <c r="E3" s="2753">
        <v>60</v>
      </c>
      <c r="F3" s="2753">
        <v>60</v>
      </c>
      <c r="G3" s="2753">
        <v>60</v>
      </c>
      <c r="H3" s="2753">
        <v>60</v>
      </c>
      <c r="I3" s="2753">
        <v>60</v>
      </c>
      <c r="J3" s="2753">
        <v>60</v>
      </c>
      <c r="K3" s="2753">
        <v>60</v>
      </c>
      <c r="L3" s="2753">
        <v>60</v>
      </c>
      <c r="M3" s="2753">
        <v>60</v>
      </c>
      <c r="N3" s="2753">
        <v>60</v>
      </c>
      <c r="O3" s="2753">
        <v>60</v>
      </c>
      <c r="P3" s="2753">
        <v>60</v>
      </c>
      <c r="Q3" s="2753">
        <v>62</v>
      </c>
      <c r="R3" s="2753">
        <v>62</v>
      </c>
      <c r="S3" s="2753">
        <v>60</v>
      </c>
      <c r="T3" s="2753">
        <v>60</v>
      </c>
      <c r="U3" s="2753"/>
      <c r="V3" s="2753">
        <v>60</v>
      </c>
      <c r="W3" s="2753">
        <v>60</v>
      </c>
      <c r="X3" s="2753">
        <v>60</v>
      </c>
      <c r="Y3" s="2753">
        <v>60</v>
      </c>
      <c r="Z3" s="2754">
        <v>60</v>
      </c>
      <c r="AA3" s="2753">
        <v>60</v>
      </c>
      <c r="AB3" s="2755">
        <v>60</v>
      </c>
      <c r="AC3" s="2756">
        <v>1328000</v>
      </c>
      <c r="AD3" s="117"/>
      <c r="AE3" s="2184"/>
      <c r="BA3" s="2610" t="s">
        <v>1150</v>
      </c>
      <c r="BB3" s="2610">
        <v>170</v>
      </c>
    </row>
    <row r="4" spans="1:54" s="2183" customFormat="1" ht="12" customHeight="1">
      <c r="A4" s="2757">
        <v>2</v>
      </c>
      <c r="B4" s="2758" t="s">
        <v>1114</v>
      </c>
      <c r="C4" s="2759">
        <v>80</v>
      </c>
      <c r="D4" s="2760">
        <v>80</v>
      </c>
      <c r="E4" s="2760">
        <v>80</v>
      </c>
      <c r="F4" s="2760">
        <v>80</v>
      </c>
      <c r="G4" s="2760">
        <v>80</v>
      </c>
      <c r="H4" s="2760">
        <v>80</v>
      </c>
      <c r="I4" s="2760">
        <v>80</v>
      </c>
      <c r="J4" s="2761">
        <v>80</v>
      </c>
      <c r="K4" s="2761">
        <v>80</v>
      </c>
      <c r="L4" s="2761">
        <v>80</v>
      </c>
      <c r="M4" s="2761">
        <v>80</v>
      </c>
      <c r="N4" s="2761">
        <v>80</v>
      </c>
      <c r="O4" s="2761">
        <v>80</v>
      </c>
      <c r="P4" s="2761">
        <v>80</v>
      </c>
      <c r="Q4" s="2761">
        <v>80</v>
      </c>
      <c r="R4" s="2761">
        <v>80</v>
      </c>
      <c r="S4" s="2761">
        <v>80</v>
      </c>
      <c r="T4" s="2761">
        <v>80</v>
      </c>
      <c r="U4" s="2761"/>
      <c r="V4" s="2761">
        <v>80</v>
      </c>
      <c r="W4" s="2761">
        <v>80</v>
      </c>
      <c r="X4" s="2761">
        <v>80</v>
      </c>
      <c r="Y4" s="2761">
        <v>80</v>
      </c>
      <c r="Z4" s="2762">
        <v>80</v>
      </c>
      <c r="AA4" s="2761">
        <v>80</v>
      </c>
      <c r="AB4" s="2763">
        <v>80</v>
      </c>
      <c r="AC4" s="2764">
        <v>1900500</v>
      </c>
      <c r="AD4" s="117"/>
      <c r="AE4" s="2184"/>
    </row>
    <row r="5" spans="1:54" s="2183" customFormat="1" ht="12" customHeight="1">
      <c r="A5" s="2750">
        <v>3</v>
      </c>
      <c r="B5" s="2765" t="s">
        <v>1115</v>
      </c>
      <c r="C5" s="2766"/>
      <c r="D5" s="2767"/>
      <c r="E5" s="2767"/>
      <c r="F5" s="2767"/>
      <c r="G5" s="2767"/>
      <c r="H5" s="2767"/>
      <c r="I5" s="2767"/>
      <c r="J5" s="2768"/>
      <c r="K5" s="2768"/>
      <c r="L5" s="2768"/>
      <c r="M5" s="2768"/>
      <c r="N5" s="2768"/>
      <c r="O5" s="2768"/>
      <c r="P5" s="2768"/>
      <c r="Q5" s="2768"/>
      <c r="R5" s="2768"/>
      <c r="S5" s="2768"/>
      <c r="T5" s="2768"/>
      <c r="U5" s="2768"/>
      <c r="V5" s="2768"/>
      <c r="W5" s="2768"/>
      <c r="X5" s="2768"/>
      <c r="Y5" s="2768"/>
      <c r="Z5" s="2769"/>
      <c r="AA5" s="2768"/>
      <c r="AB5" s="2770"/>
      <c r="AC5" s="2771"/>
      <c r="AD5" s="117"/>
      <c r="AE5" s="2184"/>
    </row>
    <row r="6" spans="1:54" s="2183" customFormat="1" ht="12" customHeight="1">
      <c r="A6" s="2757">
        <v>4</v>
      </c>
      <c r="B6" s="2772" t="s">
        <v>1116</v>
      </c>
      <c r="C6" s="2773"/>
      <c r="D6" s="2774"/>
      <c r="E6" s="2774"/>
      <c r="F6" s="2774"/>
      <c r="G6" s="2774"/>
      <c r="H6" s="2774"/>
      <c r="I6" s="2774"/>
      <c r="J6" s="2775"/>
      <c r="K6" s="2775"/>
      <c r="L6" s="2775"/>
      <c r="M6" s="2775"/>
      <c r="N6" s="2775"/>
      <c r="O6" s="2775"/>
      <c r="P6" s="2775"/>
      <c r="Q6" s="2775"/>
      <c r="R6" s="2775"/>
      <c r="S6" s="2775"/>
      <c r="T6" s="2775"/>
      <c r="U6" s="2775"/>
      <c r="V6" s="2775"/>
      <c r="W6" s="2775"/>
      <c r="X6" s="2775"/>
      <c r="Y6" s="2775"/>
      <c r="Z6" s="2776"/>
      <c r="AA6" s="2775"/>
      <c r="AB6" s="2777"/>
      <c r="AC6" s="2778"/>
      <c r="AD6" s="117"/>
      <c r="AE6" s="2184"/>
      <c r="AN6" s="2207"/>
      <c r="AO6" s="2208"/>
    </row>
    <row r="7" spans="1:54" s="2183" customFormat="1" ht="12" customHeight="1">
      <c r="A7" s="2750">
        <v>5</v>
      </c>
      <c r="B7" s="2779" t="s">
        <v>140</v>
      </c>
      <c r="C7" s="2780">
        <v>16</v>
      </c>
      <c r="D7" s="2781">
        <v>16</v>
      </c>
      <c r="E7" s="2781">
        <v>16</v>
      </c>
      <c r="F7" s="2781">
        <v>16</v>
      </c>
      <c r="G7" s="2781">
        <v>16</v>
      </c>
      <c r="H7" s="2781">
        <v>16</v>
      </c>
      <c r="I7" s="2781">
        <v>16</v>
      </c>
      <c r="J7" s="2781">
        <v>16</v>
      </c>
      <c r="K7" s="2781">
        <v>8</v>
      </c>
      <c r="L7" s="2781">
        <v>8</v>
      </c>
      <c r="M7" s="2781">
        <v>16</v>
      </c>
      <c r="N7" s="2781">
        <v>16</v>
      </c>
      <c r="O7" s="2781">
        <v>16</v>
      </c>
      <c r="P7" s="2781">
        <v>16</v>
      </c>
      <c r="Q7" s="2781">
        <v>16</v>
      </c>
      <c r="R7" s="2781">
        <v>8</v>
      </c>
      <c r="S7" s="2781">
        <v>16</v>
      </c>
      <c r="T7" s="2781">
        <v>16</v>
      </c>
      <c r="U7" s="2781"/>
      <c r="V7" s="2781">
        <v>8</v>
      </c>
      <c r="W7" s="2781">
        <v>16</v>
      </c>
      <c r="X7" s="2781">
        <v>16</v>
      </c>
      <c r="Y7" s="2781">
        <v>16</v>
      </c>
      <c r="Z7" s="2782">
        <v>16</v>
      </c>
      <c r="AA7" s="2781">
        <v>16</v>
      </c>
      <c r="AB7" s="2783">
        <v>16</v>
      </c>
      <c r="AC7" s="2784">
        <v>337500</v>
      </c>
      <c r="AD7" s="117"/>
      <c r="AE7" s="2184"/>
      <c r="AN7" s="2207"/>
      <c r="AO7" s="2208"/>
    </row>
    <row r="8" spans="1:54" s="2183" customFormat="1" ht="12" customHeight="1">
      <c r="A8" s="2757">
        <v>6</v>
      </c>
      <c r="B8" s="2785" t="s">
        <v>235</v>
      </c>
      <c r="C8" s="2786"/>
      <c r="D8" s="2787"/>
      <c r="E8" s="2787"/>
      <c r="F8" s="2787"/>
      <c r="G8" s="2787"/>
      <c r="H8" s="2787"/>
      <c r="I8" s="2787"/>
      <c r="J8" s="2787"/>
      <c r="K8" s="2787"/>
      <c r="L8" s="2787"/>
      <c r="M8" s="2787"/>
      <c r="N8" s="2787"/>
      <c r="O8" s="2787"/>
      <c r="P8" s="2787"/>
      <c r="Q8" s="2787"/>
      <c r="R8" s="2787"/>
      <c r="S8" s="2787"/>
      <c r="T8" s="2787"/>
      <c r="U8" s="2787"/>
      <c r="V8" s="2787"/>
      <c r="W8" s="2787"/>
      <c r="X8" s="2787"/>
      <c r="Y8" s="2787"/>
      <c r="Z8" s="2788"/>
      <c r="AA8" s="2787"/>
      <c r="AB8" s="2789"/>
      <c r="AC8" s="2790"/>
      <c r="AD8" s="117"/>
      <c r="AE8" s="2184"/>
      <c r="AN8" s="2209"/>
      <c r="AO8" s="2210"/>
    </row>
    <row r="9" spans="1:54" s="2183" customFormat="1" ht="12" customHeight="1">
      <c r="A9" s="2750">
        <v>7</v>
      </c>
      <c r="B9" s="2791" t="s">
        <v>238</v>
      </c>
      <c r="C9" s="2792">
        <v>147</v>
      </c>
      <c r="D9" s="2760">
        <v>146</v>
      </c>
      <c r="E9" s="2760">
        <v>147</v>
      </c>
      <c r="F9" s="2760">
        <v>145</v>
      </c>
      <c r="G9" s="2760">
        <v>145</v>
      </c>
      <c r="H9" s="2760">
        <v>145</v>
      </c>
      <c r="I9" s="2760">
        <v>145</v>
      </c>
      <c r="J9" s="2761">
        <v>146</v>
      </c>
      <c r="K9" s="2761">
        <v>149</v>
      </c>
      <c r="L9" s="2761">
        <v>147</v>
      </c>
      <c r="M9" s="2761">
        <v>152</v>
      </c>
      <c r="N9" s="2761">
        <v>151</v>
      </c>
      <c r="O9" s="2761">
        <v>152</v>
      </c>
      <c r="P9" s="2761">
        <v>150</v>
      </c>
      <c r="Q9" s="2761">
        <v>151</v>
      </c>
      <c r="R9" s="2761">
        <v>150</v>
      </c>
      <c r="S9" s="2761">
        <v>151</v>
      </c>
      <c r="T9" s="2761">
        <v>151</v>
      </c>
      <c r="U9" s="2761"/>
      <c r="V9" s="2761">
        <v>151</v>
      </c>
      <c r="W9" s="2761">
        <v>151</v>
      </c>
      <c r="X9" s="2761">
        <v>151</v>
      </c>
      <c r="Y9" s="2761">
        <v>151</v>
      </c>
      <c r="Z9" s="2762">
        <v>151</v>
      </c>
      <c r="AA9" s="2761">
        <v>152</v>
      </c>
      <c r="AB9" s="2763">
        <v>151</v>
      </c>
      <c r="AC9" s="2764">
        <v>3514865</v>
      </c>
      <c r="AD9" s="117"/>
      <c r="AE9" s="2184"/>
    </row>
    <row r="10" spans="1:54" s="2183" customFormat="1" ht="12" customHeight="1">
      <c r="A10" s="2757">
        <v>8</v>
      </c>
      <c r="B10" s="2765" t="s">
        <v>234</v>
      </c>
      <c r="C10" s="2793"/>
      <c r="D10" s="2767"/>
      <c r="E10" s="2767"/>
      <c r="F10" s="2767"/>
      <c r="G10" s="2767"/>
      <c r="H10" s="2767"/>
      <c r="I10" s="2767"/>
      <c r="J10" s="2768"/>
      <c r="K10" s="2768"/>
      <c r="L10" s="2768"/>
      <c r="M10" s="2768"/>
      <c r="N10" s="2768"/>
      <c r="O10" s="2768"/>
      <c r="P10" s="2768"/>
      <c r="Q10" s="2768"/>
      <c r="R10" s="2768"/>
      <c r="S10" s="2768"/>
      <c r="T10" s="2768"/>
      <c r="U10" s="2768"/>
      <c r="V10" s="2768"/>
      <c r="W10" s="2768"/>
      <c r="X10" s="2768"/>
      <c r="Y10" s="2768"/>
      <c r="Z10" s="2769"/>
      <c r="AA10" s="2768"/>
      <c r="AB10" s="2770"/>
      <c r="AC10" s="2771"/>
      <c r="AD10" s="117"/>
      <c r="AE10" s="2184"/>
    </row>
    <row r="11" spans="1:54" s="2183" customFormat="1" ht="12" customHeight="1">
      <c r="A11" s="2750">
        <v>9</v>
      </c>
      <c r="B11" s="2772" t="s">
        <v>236</v>
      </c>
      <c r="C11" s="2794"/>
      <c r="D11" s="2774"/>
      <c r="E11" s="2774"/>
      <c r="F11" s="2774"/>
      <c r="G11" s="2774"/>
      <c r="H11" s="2774"/>
      <c r="I11" s="2774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6"/>
      <c r="AA11" s="2775"/>
      <c r="AB11" s="2777"/>
      <c r="AC11" s="2778"/>
      <c r="AD11" s="117"/>
      <c r="AE11" s="2184"/>
    </row>
    <row r="12" spans="1:54" s="2183" customFormat="1" ht="12" customHeight="1">
      <c r="A12" s="2757">
        <v>10</v>
      </c>
      <c r="B12" s="2795" t="s">
        <v>237</v>
      </c>
      <c r="C12" s="2796">
        <v>135</v>
      </c>
      <c r="D12" s="2797">
        <v>70</v>
      </c>
      <c r="E12" s="2797">
        <v>50</v>
      </c>
      <c r="F12" s="2797">
        <v>50</v>
      </c>
      <c r="G12" s="2797">
        <v>50</v>
      </c>
      <c r="H12" s="2797">
        <v>50</v>
      </c>
      <c r="I12" s="2797">
        <v>50</v>
      </c>
      <c r="J12" s="2797">
        <v>50</v>
      </c>
      <c r="K12" s="2797">
        <v>70</v>
      </c>
      <c r="L12" s="2797">
        <v>70</v>
      </c>
      <c r="M12" s="2797">
        <v>90</v>
      </c>
      <c r="N12" s="2797">
        <v>90</v>
      </c>
      <c r="O12" s="2797">
        <v>90</v>
      </c>
      <c r="P12" s="2797">
        <v>90</v>
      </c>
      <c r="Q12" s="2797">
        <v>135</v>
      </c>
      <c r="R12" s="2797">
        <v>125</v>
      </c>
      <c r="S12" s="2797">
        <v>100</v>
      </c>
      <c r="T12" s="2797">
        <v>70</v>
      </c>
      <c r="U12" s="2797"/>
      <c r="V12" s="2797">
        <v>135</v>
      </c>
      <c r="W12" s="2797">
        <v>100</v>
      </c>
      <c r="X12" s="2797">
        <v>100</v>
      </c>
      <c r="Y12" s="2797">
        <v>130</v>
      </c>
      <c r="Z12" s="2798">
        <v>130</v>
      </c>
      <c r="AA12" s="2797">
        <v>130</v>
      </c>
      <c r="AB12" s="2799">
        <v>130</v>
      </c>
      <c r="AC12" s="2800">
        <v>2091506</v>
      </c>
      <c r="AD12" s="117"/>
      <c r="AE12" s="2184"/>
    </row>
    <row r="13" spans="1:54" s="2183" customFormat="1" ht="12" customHeight="1">
      <c r="A13" s="2757"/>
      <c r="B13" s="2795" t="s">
        <v>339</v>
      </c>
      <c r="C13" s="2796">
        <v>45</v>
      </c>
      <c r="D13" s="2797">
        <v>45</v>
      </c>
      <c r="E13" s="2797">
        <v>16</v>
      </c>
      <c r="F13" s="2797">
        <v>16</v>
      </c>
      <c r="G13" s="2797">
        <v>16</v>
      </c>
      <c r="H13" s="2797">
        <v>16</v>
      </c>
      <c r="I13" s="2797">
        <v>16</v>
      </c>
      <c r="J13" s="2797">
        <v>16</v>
      </c>
      <c r="K13" s="2797">
        <v>16</v>
      </c>
      <c r="L13" s="2797">
        <v>16</v>
      </c>
      <c r="M13" s="2797">
        <v>16</v>
      </c>
      <c r="N13" s="2797">
        <v>16</v>
      </c>
      <c r="O13" s="2797">
        <v>16</v>
      </c>
      <c r="P13" s="2797">
        <v>16</v>
      </c>
      <c r="Q13" s="2797">
        <v>16</v>
      </c>
      <c r="R13" s="2797">
        <v>16</v>
      </c>
      <c r="S13" s="2797">
        <v>16</v>
      </c>
      <c r="T13" s="2797">
        <v>16</v>
      </c>
      <c r="U13" s="2797"/>
      <c r="V13" s="2797">
        <v>48</v>
      </c>
      <c r="W13" s="2797">
        <v>33</v>
      </c>
      <c r="X13" s="2797">
        <v>33</v>
      </c>
      <c r="Y13" s="2797">
        <v>33</v>
      </c>
      <c r="Z13" s="2798">
        <v>32</v>
      </c>
      <c r="AA13" s="2797">
        <v>32</v>
      </c>
      <c r="AB13" s="2799">
        <v>0</v>
      </c>
      <c r="AC13" s="2800">
        <v>539060</v>
      </c>
      <c r="AD13" s="117"/>
      <c r="AE13" s="2184"/>
    </row>
    <row r="14" spans="1:54" s="2183" customFormat="1" ht="12" customHeight="1">
      <c r="A14" s="2757">
        <v>12</v>
      </c>
      <c r="B14" s="2758" t="s">
        <v>202</v>
      </c>
      <c r="C14" s="2801">
        <v>83</v>
      </c>
      <c r="D14" s="2761">
        <v>83</v>
      </c>
      <c r="E14" s="2761">
        <v>83</v>
      </c>
      <c r="F14" s="2761">
        <v>50</v>
      </c>
      <c r="G14" s="2761">
        <v>33</v>
      </c>
      <c r="H14" s="2761">
        <v>0</v>
      </c>
      <c r="I14" s="2761"/>
      <c r="J14" s="2761"/>
      <c r="K14" s="2761"/>
      <c r="L14" s="2761"/>
      <c r="M14" s="2761"/>
      <c r="N14" s="2761"/>
      <c r="O14" s="2761"/>
      <c r="P14" s="2761"/>
      <c r="Q14" s="2761"/>
      <c r="R14" s="2761"/>
      <c r="S14" s="2761"/>
      <c r="T14" s="2761"/>
      <c r="U14" s="2761"/>
      <c r="V14" s="2761">
        <v>73</v>
      </c>
      <c r="W14" s="2761">
        <v>80</v>
      </c>
      <c r="X14" s="2761">
        <v>81</v>
      </c>
      <c r="Y14" s="2761">
        <v>81</v>
      </c>
      <c r="Z14" s="2762">
        <v>81</v>
      </c>
      <c r="AA14" s="2761">
        <v>72</v>
      </c>
      <c r="AB14" s="2763">
        <v>72</v>
      </c>
      <c r="AC14" s="2802">
        <v>741384</v>
      </c>
      <c r="AD14" s="117"/>
      <c r="AE14" s="2184"/>
    </row>
    <row r="15" spans="1:54" s="2183" customFormat="1" ht="12" customHeight="1">
      <c r="A15" s="2757"/>
      <c r="B15" s="2758" t="s">
        <v>1182</v>
      </c>
      <c r="C15" s="2759"/>
      <c r="D15" s="2760"/>
      <c r="E15" s="2760"/>
      <c r="F15" s="2760"/>
      <c r="G15" s="2760"/>
      <c r="H15" s="2760"/>
      <c r="I15" s="2760"/>
      <c r="J15" s="2761"/>
      <c r="K15" s="2761"/>
      <c r="L15" s="2761"/>
      <c r="M15" s="2761"/>
      <c r="N15" s="2761"/>
      <c r="O15" s="2761"/>
      <c r="P15" s="2761"/>
      <c r="Q15" s="2761"/>
      <c r="R15" s="2761"/>
      <c r="S15" s="2761"/>
      <c r="T15" s="2761"/>
      <c r="U15" s="2761"/>
      <c r="V15" s="2761">
        <v>10</v>
      </c>
      <c r="W15" s="2761">
        <v>50</v>
      </c>
      <c r="X15" s="2761">
        <v>20</v>
      </c>
      <c r="Y15" s="2761">
        <v>0</v>
      </c>
      <c r="Z15" s="2762"/>
      <c r="AA15" s="2761"/>
      <c r="AB15" s="2763"/>
      <c r="AC15" s="2803">
        <v>40320</v>
      </c>
      <c r="AD15" s="117"/>
      <c r="AE15" s="2184"/>
    </row>
    <row r="16" spans="1:54" s="2183" customFormat="1" ht="12" customHeight="1">
      <c r="A16" s="2757">
        <v>14</v>
      </c>
      <c r="B16" s="2772" t="s">
        <v>988</v>
      </c>
      <c r="C16" s="2773"/>
      <c r="D16" s="2774"/>
      <c r="E16" s="2774"/>
      <c r="F16" s="2774"/>
      <c r="G16" s="2774"/>
      <c r="H16" s="2774"/>
      <c r="I16" s="2774"/>
      <c r="J16" s="2775"/>
      <c r="K16" s="2775"/>
      <c r="L16" s="2775"/>
      <c r="M16" s="2775"/>
      <c r="N16" s="2775"/>
      <c r="O16" s="2775"/>
      <c r="P16" s="2775"/>
      <c r="Q16" s="2775"/>
      <c r="R16" s="2775"/>
      <c r="S16" s="2775"/>
      <c r="T16" s="2775"/>
      <c r="U16" s="2775"/>
      <c r="V16" s="2775">
        <v>50</v>
      </c>
      <c r="W16" s="2775">
        <v>50</v>
      </c>
      <c r="X16" s="2775">
        <v>49</v>
      </c>
      <c r="Y16" s="2775">
        <v>0</v>
      </c>
      <c r="Z16" s="2776"/>
      <c r="AA16" s="2775"/>
      <c r="AB16" s="2777"/>
      <c r="AC16" s="2778">
        <v>79696</v>
      </c>
      <c r="AD16" s="117"/>
      <c r="AE16" s="2184"/>
    </row>
    <row r="17" spans="1:31" s="2183" customFormat="1" ht="12" customHeight="1">
      <c r="A17" s="2750">
        <v>15</v>
      </c>
      <c r="B17" s="2795" t="s">
        <v>340</v>
      </c>
      <c r="C17" s="2796"/>
      <c r="D17" s="2797"/>
      <c r="E17" s="2797"/>
      <c r="F17" s="2797"/>
      <c r="G17" s="2797"/>
      <c r="H17" s="2797"/>
      <c r="I17" s="2797"/>
      <c r="J17" s="2797"/>
      <c r="K17" s="2797"/>
      <c r="L17" s="2797"/>
      <c r="M17" s="2797"/>
      <c r="N17" s="2797"/>
      <c r="O17" s="2797"/>
      <c r="P17" s="2797"/>
      <c r="Q17" s="2797"/>
      <c r="R17" s="2797"/>
      <c r="S17" s="2797"/>
      <c r="T17" s="2797"/>
      <c r="U17" s="2797"/>
      <c r="V17" s="2797"/>
      <c r="W17" s="2797"/>
      <c r="X17" s="2797"/>
      <c r="Y17" s="2797"/>
      <c r="Z17" s="2798"/>
      <c r="AA17" s="2797"/>
      <c r="AB17" s="2799"/>
      <c r="AC17" s="2800"/>
      <c r="AD17" s="117"/>
      <c r="AE17" s="2184"/>
    </row>
    <row r="18" spans="1:31" s="2183" customFormat="1" ht="12" customHeight="1">
      <c r="A18" s="2757">
        <v>16</v>
      </c>
      <c r="B18" s="2751" t="s">
        <v>341</v>
      </c>
      <c r="C18" s="2786">
        <v>100</v>
      </c>
      <c r="D18" s="2787">
        <v>100</v>
      </c>
      <c r="E18" s="2787">
        <v>100</v>
      </c>
      <c r="F18" s="2787">
        <v>100</v>
      </c>
      <c r="G18" s="2787">
        <v>100</v>
      </c>
      <c r="H18" s="2787">
        <v>100</v>
      </c>
      <c r="I18" s="2787">
        <v>100</v>
      </c>
      <c r="J18" s="2787">
        <v>82</v>
      </c>
      <c r="K18" s="2787">
        <v>82</v>
      </c>
      <c r="L18" s="2787">
        <v>0</v>
      </c>
      <c r="M18" s="2787"/>
      <c r="N18" s="2787"/>
      <c r="O18" s="2787"/>
      <c r="P18" s="2787"/>
      <c r="Q18" s="2787"/>
      <c r="R18" s="2787"/>
      <c r="S18" s="2787"/>
      <c r="T18" s="2787"/>
      <c r="U18" s="2787"/>
      <c r="V18" s="2787"/>
      <c r="W18" s="2787"/>
      <c r="X18" s="2787"/>
      <c r="Y18" s="2787"/>
      <c r="Z18" s="2788"/>
      <c r="AA18" s="2787"/>
      <c r="AB18" s="2789"/>
      <c r="AC18" s="2790">
        <v>924000</v>
      </c>
      <c r="AD18" s="117"/>
      <c r="AE18" s="2184"/>
    </row>
    <row r="19" spans="1:31" s="2183" customFormat="1" ht="12" customHeight="1">
      <c r="A19" s="2750">
        <v>17</v>
      </c>
      <c r="B19" s="2758" t="s">
        <v>219</v>
      </c>
      <c r="C19" s="2804">
        <v>155</v>
      </c>
      <c r="D19" s="2805">
        <v>155</v>
      </c>
      <c r="E19" s="2805">
        <v>155</v>
      </c>
      <c r="F19" s="2805">
        <v>155</v>
      </c>
      <c r="G19" s="2805">
        <v>155</v>
      </c>
      <c r="H19" s="2805">
        <v>155</v>
      </c>
      <c r="I19" s="2805">
        <v>155</v>
      </c>
      <c r="J19" s="2806">
        <v>155</v>
      </c>
      <c r="K19" s="2806">
        <v>155</v>
      </c>
      <c r="L19" s="2806">
        <v>120</v>
      </c>
      <c r="M19" s="2806">
        <v>155</v>
      </c>
      <c r="N19" s="2806">
        <v>155</v>
      </c>
      <c r="O19" s="2806">
        <v>155</v>
      </c>
      <c r="P19" s="2806">
        <v>155</v>
      </c>
      <c r="Q19" s="2806">
        <v>155</v>
      </c>
      <c r="R19" s="2806">
        <v>155</v>
      </c>
      <c r="S19" s="2806">
        <v>192</v>
      </c>
      <c r="T19" s="2806">
        <v>218</v>
      </c>
      <c r="U19" s="2806"/>
      <c r="V19" s="2806">
        <v>214</v>
      </c>
      <c r="W19" s="2806">
        <v>218</v>
      </c>
      <c r="X19" s="2806">
        <v>219</v>
      </c>
      <c r="Y19" s="2806">
        <v>218</v>
      </c>
      <c r="Z19" s="2807">
        <v>217</v>
      </c>
      <c r="AA19" s="2806">
        <v>217</v>
      </c>
      <c r="AB19" s="2808">
        <v>218</v>
      </c>
      <c r="AC19" s="2809">
        <v>4147947</v>
      </c>
      <c r="AD19" s="117"/>
      <c r="AE19" s="2184"/>
    </row>
    <row r="20" spans="1:31" s="2183" customFormat="1" ht="12" customHeight="1">
      <c r="A20" s="2757">
        <v>18</v>
      </c>
      <c r="B20" s="2810" t="s">
        <v>1170</v>
      </c>
      <c r="C20" s="2793">
        <v>301</v>
      </c>
      <c r="D20" s="2767">
        <v>200</v>
      </c>
      <c r="E20" s="2767">
        <v>200</v>
      </c>
      <c r="F20" s="2767">
        <v>200</v>
      </c>
      <c r="G20" s="2767">
        <v>200</v>
      </c>
      <c r="H20" s="2767">
        <v>50</v>
      </c>
      <c r="I20" s="2767">
        <v>48</v>
      </c>
      <c r="J20" s="2768">
        <v>48</v>
      </c>
      <c r="K20" s="2768">
        <v>86</v>
      </c>
      <c r="L20" s="2768">
        <v>178</v>
      </c>
      <c r="M20" s="2768">
        <v>281</v>
      </c>
      <c r="N20" s="2768">
        <v>283</v>
      </c>
      <c r="O20" s="2768">
        <v>280</v>
      </c>
      <c r="P20" s="2768">
        <v>280</v>
      </c>
      <c r="Q20" s="2768">
        <v>283</v>
      </c>
      <c r="R20" s="2768">
        <v>205</v>
      </c>
      <c r="S20" s="2768">
        <v>205</v>
      </c>
      <c r="T20" s="2768">
        <v>205</v>
      </c>
      <c r="U20" s="2768"/>
      <c r="V20" s="2768">
        <v>215</v>
      </c>
      <c r="W20" s="2768">
        <v>250</v>
      </c>
      <c r="X20" s="2768">
        <v>238</v>
      </c>
      <c r="Y20" s="2768">
        <v>285</v>
      </c>
      <c r="Z20" s="2769">
        <v>283</v>
      </c>
      <c r="AA20" s="2768">
        <v>281</v>
      </c>
      <c r="AB20" s="2770">
        <v>281</v>
      </c>
      <c r="AC20" s="2771">
        <v>5193820</v>
      </c>
      <c r="AD20" s="117"/>
      <c r="AE20" s="2184"/>
    </row>
    <row r="21" spans="1:31" s="2183" customFormat="1" ht="12" customHeight="1">
      <c r="A21" s="2750">
        <v>19</v>
      </c>
      <c r="B21" s="2811" t="s">
        <v>206</v>
      </c>
      <c r="C21" s="2794">
        <v>78</v>
      </c>
      <c r="D21" s="2774">
        <v>78</v>
      </c>
      <c r="E21" s="2774">
        <v>78</v>
      </c>
      <c r="F21" s="2774">
        <v>78</v>
      </c>
      <c r="G21" s="2774">
        <v>78</v>
      </c>
      <c r="H21" s="2774">
        <v>78</v>
      </c>
      <c r="I21" s="2774">
        <v>78</v>
      </c>
      <c r="J21" s="2775">
        <v>78</v>
      </c>
      <c r="K21" s="2775">
        <v>78</v>
      </c>
      <c r="L21" s="2775">
        <v>78</v>
      </c>
      <c r="M21" s="2775">
        <v>78</v>
      </c>
      <c r="N21" s="2775">
        <v>78</v>
      </c>
      <c r="O21" s="2775">
        <v>76</v>
      </c>
      <c r="P21" s="2775">
        <v>78</v>
      </c>
      <c r="Q21" s="2775">
        <v>78</v>
      </c>
      <c r="R21" s="2775">
        <v>78</v>
      </c>
      <c r="S21" s="2775">
        <v>78</v>
      </c>
      <c r="T21" s="2775">
        <v>78</v>
      </c>
      <c r="U21" s="2775"/>
      <c r="V21" s="2775">
        <v>78</v>
      </c>
      <c r="W21" s="2775">
        <v>78</v>
      </c>
      <c r="X21" s="2775">
        <v>78</v>
      </c>
      <c r="Y21" s="2775">
        <v>78</v>
      </c>
      <c r="Z21" s="2776">
        <v>78</v>
      </c>
      <c r="AA21" s="2775">
        <v>78</v>
      </c>
      <c r="AB21" s="2777">
        <v>78</v>
      </c>
      <c r="AC21" s="2778">
        <v>1890182</v>
      </c>
      <c r="AD21" s="117"/>
      <c r="AE21" s="2184"/>
    </row>
    <row r="22" spans="1:31" s="2183" customFormat="1" ht="12" customHeight="1">
      <c r="A22" s="2757">
        <v>20</v>
      </c>
      <c r="B22" s="2795" t="s">
        <v>995</v>
      </c>
      <c r="C22" s="2796">
        <v>70</v>
      </c>
      <c r="D22" s="2797">
        <v>70</v>
      </c>
      <c r="E22" s="2797">
        <v>70</v>
      </c>
      <c r="F22" s="2797">
        <v>70</v>
      </c>
      <c r="G22" s="2797">
        <v>70</v>
      </c>
      <c r="H22" s="2797">
        <v>70</v>
      </c>
      <c r="I22" s="2797">
        <v>70</v>
      </c>
      <c r="J22" s="2797">
        <v>70</v>
      </c>
      <c r="K22" s="2797">
        <v>70</v>
      </c>
      <c r="L22" s="2797">
        <v>70</v>
      </c>
      <c r="M22" s="2797">
        <v>0</v>
      </c>
      <c r="N22" s="2797"/>
      <c r="O22" s="2797"/>
      <c r="P22" s="2797"/>
      <c r="Q22" s="2797"/>
      <c r="R22" s="2797"/>
      <c r="S22" s="2797"/>
      <c r="T22" s="2797"/>
      <c r="U22" s="2797"/>
      <c r="V22" s="2797"/>
      <c r="W22" s="2797"/>
      <c r="X22" s="2797">
        <v>15</v>
      </c>
      <c r="Y22" s="2797">
        <v>30</v>
      </c>
      <c r="Z22" s="2798">
        <v>30</v>
      </c>
      <c r="AA22" s="2797">
        <v>30</v>
      </c>
      <c r="AB22" s="2799">
        <v>30</v>
      </c>
      <c r="AC22" s="2800">
        <v>844000</v>
      </c>
      <c r="AD22" s="117"/>
      <c r="AE22" s="2184"/>
    </row>
    <row r="23" spans="1:31" s="2183" customFormat="1" ht="12" customHeight="1">
      <c r="A23" s="2750">
        <v>21</v>
      </c>
      <c r="B23" s="2751" t="s">
        <v>251</v>
      </c>
      <c r="C23" s="2786">
        <v>120</v>
      </c>
      <c r="D23" s="2787">
        <v>120</v>
      </c>
      <c r="E23" s="2787">
        <v>120</v>
      </c>
      <c r="F23" s="2787">
        <v>120</v>
      </c>
      <c r="G23" s="2787">
        <v>120</v>
      </c>
      <c r="H23" s="2787">
        <v>120</v>
      </c>
      <c r="I23" s="2787">
        <v>120</v>
      </c>
      <c r="J23" s="2787">
        <v>120</v>
      </c>
      <c r="K23" s="2787">
        <v>120</v>
      </c>
      <c r="L23" s="2787">
        <v>120</v>
      </c>
      <c r="M23" s="2787">
        <v>120</v>
      </c>
      <c r="N23" s="2787">
        <v>120</v>
      </c>
      <c r="O23" s="2787">
        <v>120</v>
      </c>
      <c r="P23" s="2787">
        <v>120</v>
      </c>
      <c r="Q23" s="2787">
        <v>120</v>
      </c>
      <c r="R23" s="2787">
        <v>120</v>
      </c>
      <c r="S23" s="2787">
        <v>120</v>
      </c>
      <c r="T23" s="2787">
        <v>120</v>
      </c>
      <c r="U23" s="2787"/>
      <c r="V23" s="2787">
        <v>120</v>
      </c>
      <c r="W23" s="2787">
        <v>120</v>
      </c>
      <c r="X23" s="2787">
        <v>120</v>
      </c>
      <c r="Y23" s="2787">
        <v>120</v>
      </c>
      <c r="Z23" s="2788">
        <v>120</v>
      </c>
      <c r="AA23" s="2787">
        <v>120</v>
      </c>
      <c r="AB23" s="2789">
        <v>120</v>
      </c>
      <c r="AC23" s="2790">
        <v>2929500</v>
      </c>
      <c r="AD23" s="117"/>
      <c r="AE23" s="2184"/>
    </row>
    <row r="24" spans="1:31" s="2183" customFormat="1" ht="12" customHeight="1">
      <c r="A24" s="2757">
        <v>22</v>
      </c>
      <c r="B24" s="2758" t="s">
        <v>252</v>
      </c>
      <c r="C24" s="2801"/>
      <c r="D24" s="2761"/>
      <c r="E24" s="2761"/>
      <c r="F24" s="2761"/>
      <c r="G24" s="2761"/>
      <c r="H24" s="2761"/>
      <c r="I24" s="2761"/>
      <c r="J24" s="2761"/>
      <c r="K24" s="2761"/>
      <c r="L24" s="2761"/>
      <c r="M24" s="2761"/>
      <c r="N24" s="2761"/>
      <c r="O24" s="2761"/>
      <c r="P24" s="2761"/>
      <c r="Q24" s="2761"/>
      <c r="R24" s="2761"/>
      <c r="S24" s="2761"/>
      <c r="T24" s="2761"/>
      <c r="U24" s="2761"/>
      <c r="V24" s="2761"/>
      <c r="W24" s="2761"/>
      <c r="X24" s="2761"/>
      <c r="Y24" s="2761"/>
      <c r="Z24" s="2762"/>
      <c r="AA24" s="2761"/>
      <c r="AB24" s="2763"/>
      <c r="AC24" s="2802"/>
      <c r="AD24" s="117"/>
      <c r="AE24" s="2184"/>
    </row>
    <row r="25" spans="1:31" s="2183" customFormat="1" ht="12" customHeight="1">
      <c r="A25" s="2750">
        <v>23</v>
      </c>
      <c r="B25" s="2765" t="s">
        <v>253</v>
      </c>
      <c r="C25" s="2812"/>
      <c r="D25" s="2813"/>
      <c r="E25" s="2813"/>
      <c r="F25" s="2813"/>
      <c r="G25" s="2813"/>
      <c r="H25" s="2813"/>
      <c r="I25" s="2813"/>
      <c r="J25" s="2814"/>
      <c r="K25" s="2814"/>
      <c r="L25" s="2814"/>
      <c r="M25" s="2814"/>
      <c r="N25" s="2814"/>
      <c r="O25" s="2814"/>
      <c r="P25" s="2814"/>
      <c r="Q25" s="2814"/>
      <c r="R25" s="2814"/>
      <c r="S25" s="2814"/>
      <c r="T25" s="2814"/>
      <c r="U25" s="2814"/>
      <c r="V25" s="2814"/>
      <c r="W25" s="2814"/>
      <c r="X25" s="2814"/>
      <c r="Y25" s="2814"/>
      <c r="Z25" s="2815"/>
      <c r="AA25" s="2814"/>
      <c r="AB25" s="2816"/>
      <c r="AC25" s="2817"/>
      <c r="AD25" s="117"/>
      <c r="AE25" s="2184"/>
    </row>
    <row r="26" spans="1:31" s="2183" customFormat="1" ht="12" customHeight="1">
      <c r="A26" s="2757">
        <v>24</v>
      </c>
      <c r="B26" s="2772"/>
      <c r="C26" s="2773"/>
      <c r="D26" s="2774"/>
      <c r="E26" s="2774"/>
      <c r="F26" s="2774"/>
      <c r="G26" s="2774"/>
      <c r="H26" s="2774"/>
      <c r="I26" s="2774"/>
      <c r="J26" s="2775"/>
      <c r="K26" s="2775"/>
      <c r="L26" s="2775"/>
      <c r="M26" s="2775"/>
      <c r="N26" s="2775"/>
      <c r="O26" s="2775"/>
      <c r="P26" s="2775"/>
      <c r="Q26" s="2775"/>
      <c r="R26" s="2775"/>
      <c r="S26" s="2775"/>
      <c r="T26" s="2775"/>
      <c r="U26" s="2775"/>
      <c r="V26" s="2775"/>
      <c r="W26" s="2775"/>
      <c r="X26" s="2775"/>
      <c r="Y26" s="2775"/>
      <c r="Z26" s="2776"/>
      <c r="AA26" s="2775"/>
      <c r="AB26" s="2777"/>
      <c r="AC26" s="2778"/>
      <c r="AD26" s="117"/>
      <c r="AE26" s="2184"/>
    </row>
    <row r="27" spans="1:31" s="2183" customFormat="1" ht="12" customHeight="1">
      <c r="A27" s="2750">
        <v>25</v>
      </c>
      <c r="B27" s="2795" t="s">
        <v>254</v>
      </c>
      <c r="C27" s="2796">
        <v>365</v>
      </c>
      <c r="D27" s="2797">
        <v>365</v>
      </c>
      <c r="E27" s="2797">
        <v>365</v>
      </c>
      <c r="F27" s="2797">
        <v>365</v>
      </c>
      <c r="G27" s="2797">
        <v>365</v>
      </c>
      <c r="H27" s="2797">
        <v>300</v>
      </c>
      <c r="I27" s="2797">
        <v>300</v>
      </c>
      <c r="J27" s="2797">
        <v>365</v>
      </c>
      <c r="K27" s="2797">
        <v>365</v>
      </c>
      <c r="L27" s="2797">
        <v>365</v>
      </c>
      <c r="M27" s="2797">
        <v>365</v>
      </c>
      <c r="N27" s="2797">
        <v>365</v>
      </c>
      <c r="O27" s="2797">
        <v>365</v>
      </c>
      <c r="P27" s="2797">
        <v>365</v>
      </c>
      <c r="Q27" s="2797">
        <v>365</v>
      </c>
      <c r="R27" s="2797">
        <v>365</v>
      </c>
      <c r="S27" s="2797">
        <v>320</v>
      </c>
      <c r="T27" s="2797">
        <v>320</v>
      </c>
      <c r="U27" s="2797"/>
      <c r="V27" s="2797">
        <v>365</v>
      </c>
      <c r="W27" s="2797">
        <v>340</v>
      </c>
      <c r="X27" s="2797">
        <v>340</v>
      </c>
      <c r="Y27" s="2797">
        <v>365</v>
      </c>
      <c r="Z27" s="2798">
        <v>340</v>
      </c>
      <c r="AA27" s="2797">
        <v>365</v>
      </c>
      <c r="AB27" s="2799">
        <v>365</v>
      </c>
      <c r="AC27" s="2800">
        <v>8352772</v>
      </c>
      <c r="AD27" s="117"/>
      <c r="AE27" s="2184"/>
    </row>
    <row r="28" spans="1:31" s="2183" customFormat="1" ht="12" customHeight="1">
      <c r="A28" s="2757">
        <v>26</v>
      </c>
      <c r="B28" s="2751"/>
      <c r="C28" s="2786"/>
      <c r="D28" s="2787"/>
      <c r="E28" s="2787"/>
      <c r="F28" s="2787"/>
      <c r="G28" s="2787"/>
      <c r="H28" s="2787"/>
      <c r="I28" s="2787"/>
      <c r="J28" s="2787"/>
      <c r="K28" s="2787"/>
      <c r="L28" s="2787"/>
      <c r="M28" s="2787"/>
      <c r="N28" s="2787"/>
      <c r="O28" s="2787"/>
      <c r="P28" s="2787"/>
      <c r="Q28" s="2787"/>
      <c r="R28" s="2787"/>
      <c r="S28" s="2787"/>
      <c r="T28" s="2787"/>
      <c r="U28" s="2787"/>
      <c r="V28" s="2787"/>
      <c r="W28" s="2787"/>
      <c r="X28" s="2787"/>
      <c r="Y28" s="2787"/>
      <c r="Z28" s="2788"/>
      <c r="AA28" s="2787"/>
      <c r="AB28" s="2789"/>
      <c r="AC28" s="2790"/>
      <c r="AD28" s="117"/>
      <c r="AE28" s="2184"/>
    </row>
    <row r="29" spans="1:31" s="2183" customFormat="1" ht="12" customHeight="1">
      <c r="A29" s="2757">
        <v>28</v>
      </c>
      <c r="B29" s="2765" t="s">
        <v>247</v>
      </c>
      <c r="C29" s="2793">
        <v>100</v>
      </c>
      <c r="D29" s="2767">
        <v>100</v>
      </c>
      <c r="E29" s="2767">
        <v>100</v>
      </c>
      <c r="F29" s="2767">
        <v>100</v>
      </c>
      <c r="G29" s="2767">
        <v>100</v>
      </c>
      <c r="H29" s="2767">
        <v>100</v>
      </c>
      <c r="I29" s="2767">
        <v>100</v>
      </c>
      <c r="J29" s="2768">
        <v>100</v>
      </c>
      <c r="K29" s="2768">
        <v>100</v>
      </c>
      <c r="L29" s="2768">
        <v>100</v>
      </c>
      <c r="M29" s="2768">
        <v>100</v>
      </c>
      <c r="N29" s="2768">
        <v>100</v>
      </c>
      <c r="O29" s="2768">
        <v>100</v>
      </c>
      <c r="P29" s="2768">
        <v>100</v>
      </c>
      <c r="Q29" s="2768">
        <v>100</v>
      </c>
      <c r="R29" s="2768">
        <v>100</v>
      </c>
      <c r="S29" s="2768">
        <v>100</v>
      </c>
      <c r="T29" s="2768">
        <v>100</v>
      </c>
      <c r="U29" s="2768"/>
      <c r="V29" s="2768">
        <v>100</v>
      </c>
      <c r="W29" s="2768">
        <v>100</v>
      </c>
      <c r="X29" s="2768">
        <v>100</v>
      </c>
      <c r="Y29" s="2768">
        <v>100</v>
      </c>
      <c r="Z29" s="2769">
        <v>100</v>
      </c>
      <c r="AA29" s="2768">
        <v>100</v>
      </c>
      <c r="AB29" s="2770">
        <v>100</v>
      </c>
      <c r="AC29" s="2771">
        <v>2412184</v>
      </c>
      <c r="AD29" s="117"/>
      <c r="AE29" s="2184"/>
    </row>
    <row r="30" spans="1:31" s="2183" customFormat="1" ht="12" customHeight="1">
      <c r="A30" s="2750">
        <v>29</v>
      </c>
      <c r="B30" s="2772" t="s">
        <v>248</v>
      </c>
      <c r="C30" s="2794">
        <v>100</v>
      </c>
      <c r="D30" s="2774">
        <v>100</v>
      </c>
      <c r="E30" s="2774">
        <v>100</v>
      </c>
      <c r="F30" s="2774">
        <v>100</v>
      </c>
      <c r="G30" s="2774">
        <v>100</v>
      </c>
      <c r="H30" s="2774">
        <v>100</v>
      </c>
      <c r="I30" s="2774">
        <v>100</v>
      </c>
      <c r="J30" s="2775">
        <v>100</v>
      </c>
      <c r="K30" s="2775">
        <v>100</v>
      </c>
      <c r="L30" s="2775">
        <v>100</v>
      </c>
      <c r="M30" s="2775">
        <v>100</v>
      </c>
      <c r="N30" s="2775">
        <v>100</v>
      </c>
      <c r="O30" s="2775">
        <v>100</v>
      </c>
      <c r="P30" s="2775">
        <v>100</v>
      </c>
      <c r="Q30" s="2775">
        <v>100</v>
      </c>
      <c r="R30" s="2775">
        <v>100</v>
      </c>
      <c r="S30" s="2775">
        <v>100</v>
      </c>
      <c r="T30" s="2775">
        <v>100</v>
      </c>
      <c r="U30" s="2775"/>
      <c r="V30" s="2775">
        <v>100</v>
      </c>
      <c r="W30" s="2775">
        <v>100</v>
      </c>
      <c r="X30" s="2775">
        <v>100</v>
      </c>
      <c r="Y30" s="2775">
        <v>100</v>
      </c>
      <c r="Z30" s="2776">
        <v>100</v>
      </c>
      <c r="AA30" s="2775">
        <v>100</v>
      </c>
      <c r="AB30" s="2777">
        <v>100</v>
      </c>
      <c r="AC30" s="2778">
        <v>2453960</v>
      </c>
      <c r="AD30" s="117"/>
      <c r="AE30" s="2184"/>
    </row>
    <row r="31" spans="1:31" s="2183" customFormat="1" ht="12" customHeight="1">
      <c r="A31" s="2757">
        <v>30</v>
      </c>
      <c r="B31" s="2795" t="s">
        <v>249</v>
      </c>
      <c r="C31" s="2796"/>
      <c r="D31" s="2797"/>
      <c r="E31" s="2797"/>
      <c r="F31" s="2797"/>
      <c r="G31" s="2797"/>
      <c r="H31" s="2797"/>
      <c r="I31" s="2797"/>
      <c r="J31" s="2797"/>
      <c r="K31" s="2797"/>
      <c r="L31" s="2797"/>
      <c r="M31" s="2797"/>
      <c r="N31" s="2797"/>
      <c r="O31" s="2797"/>
      <c r="P31" s="2797"/>
      <c r="Q31" s="2797"/>
      <c r="R31" s="2797"/>
      <c r="S31" s="2797"/>
      <c r="T31" s="2797"/>
      <c r="U31" s="2797"/>
      <c r="V31" s="2797"/>
      <c r="W31" s="2797"/>
      <c r="X31" s="2797"/>
      <c r="Y31" s="2797"/>
      <c r="Z31" s="2798"/>
      <c r="AA31" s="2797"/>
      <c r="AB31" s="2799"/>
      <c r="AC31" s="2800"/>
      <c r="AD31" s="117"/>
      <c r="AE31" s="2184"/>
    </row>
    <row r="32" spans="1:31" s="2183" customFormat="1" ht="12" customHeight="1">
      <c r="A32" s="2757">
        <v>32</v>
      </c>
      <c r="B32" s="2791" t="s">
        <v>256</v>
      </c>
      <c r="C32" s="2801">
        <v>20</v>
      </c>
      <c r="D32" s="2761">
        <v>20</v>
      </c>
      <c r="E32" s="2761">
        <v>20</v>
      </c>
      <c r="F32" s="2761">
        <v>20</v>
      </c>
      <c r="G32" s="2761">
        <v>20</v>
      </c>
      <c r="H32" s="2761">
        <v>20</v>
      </c>
      <c r="I32" s="2761">
        <v>20</v>
      </c>
      <c r="J32" s="2761">
        <v>20</v>
      </c>
      <c r="K32" s="2761">
        <v>20</v>
      </c>
      <c r="L32" s="2761">
        <v>20</v>
      </c>
      <c r="M32" s="2761">
        <v>20</v>
      </c>
      <c r="N32" s="2761">
        <v>20</v>
      </c>
      <c r="O32" s="2761">
        <v>20</v>
      </c>
      <c r="P32" s="2761">
        <v>20</v>
      </c>
      <c r="Q32" s="2761">
        <v>20</v>
      </c>
      <c r="R32" s="2761">
        <v>20</v>
      </c>
      <c r="S32" s="2761">
        <v>20</v>
      </c>
      <c r="T32" s="2761">
        <v>20</v>
      </c>
      <c r="U32" s="2761"/>
      <c r="V32" s="2761">
        <v>35</v>
      </c>
      <c r="W32" s="2761">
        <v>36</v>
      </c>
      <c r="X32" s="2761">
        <v>36</v>
      </c>
      <c r="Y32" s="2761">
        <v>42</v>
      </c>
      <c r="Z32" s="2762">
        <v>42</v>
      </c>
      <c r="AA32" s="2761">
        <v>42</v>
      </c>
      <c r="AB32" s="2763">
        <v>42</v>
      </c>
      <c r="AC32" s="2802">
        <v>593928</v>
      </c>
      <c r="AD32" s="117"/>
      <c r="AE32" s="2184"/>
    </row>
    <row r="33" spans="1:31" s="2183" customFormat="1" ht="12" customHeight="1">
      <c r="A33" s="2750">
        <v>33</v>
      </c>
      <c r="B33" s="2810" t="s">
        <v>166</v>
      </c>
      <c r="C33" s="2812">
        <v>218</v>
      </c>
      <c r="D33" s="2813">
        <v>202</v>
      </c>
      <c r="E33" s="2813">
        <v>208</v>
      </c>
      <c r="F33" s="2813">
        <v>215</v>
      </c>
      <c r="G33" s="2813">
        <v>218</v>
      </c>
      <c r="H33" s="2813">
        <v>222</v>
      </c>
      <c r="I33" s="2813">
        <v>223</v>
      </c>
      <c r="J33" s="2814">
        <v>223</v>
      </c>
      <c r="K33" s="2814">
        <v>213</v>
      </c>
      <c r="L33" s="2814">
        <v>220</v>
      </c>
      <c r="M33" s="2814">
        <v>207</v>
      </c>
      <c r="N33" s="2814">
        <v>204</v>
      </c>
      <c r="O33" s="2814">
        <v>190</v>
      </c>
      <c r="P33" s="2814">
        <v>192</v>
      </c>
      <c r="Q33" s="2814">
        <v>190</v>
      </c>
      <c r="R33" s="2814">
        <v>184</v>
      </c>
      <c r="S33" s="2814">
        <v>170</v>
      </c>
      <c r="T33" s="2814">
        <v>182</v>
      </c>
      <c r="U33" s="2814"/>
      <c r="V33" s="2814">
        <v>188</v>
      </c>
      <c r="W33" s="2814">
        <v>222</v>
      </c>
      <c r="X33" s="2814">
        <v>223</v>
      </c>
      <c r="Y33" s="2814">
        <v>225</v>
      </c>
      <c r="Z33" s="2815">
        <v>222</v>
      </c>
      <c r="AA33" s="2814">
        <v>211</v>
      </c>
      <c r="AB33" s="2816">
        <v>208</v>
      </c>
      <c r="AC33" s="2817">
        <v>5009000</v>
      </c>
      <c r="AD33" s="117"/>
      <c r="AE33" s="2184"/>
    </row>
    <row r="34" spans="1:31" s="2183" customFormat="1" ht="12" customHeight="1">
      <c r="A34" s="2757">
        <v>34</v>
      </c>
      <c r="B34" s="2811" t="s">
        <v>240</v>
      </c>
      <c r="C34" s="2773">
        <v>272</v>
      </c>
      <c r="D34" s="2774">
        <v>272</v>
      </c>
      <c r="E34" s="2774">
        <v>272</v>
      </c>
      <c r="F34" s="2774">
        <v>272</v>
      </c>
      <c r="G34" s="2774">
        <v>305</v>
      </c>
      <c r="H34" s="2774">
        <v>270</v>
      </c>
      <c r="I34" s="2774">
        <v>310</v>
      </c>
      <c r="J34" s="2775">
        <v>280</v>
      </c>
      <c r="K34" s="2775">
        <v>283</v>
      </c>
      <c r="L34" s="2775">
        <v>272</v>
      </c>
      <c r="M34" s="2775">
        <v>272</v>
      </c>
      <c r="N34" s="2775">
        <v>272</v>
      </c>
      <c r="O34" s="2775">
        <v>272</v>
      </c>
      <c r="P34" s="2775">
        <v>272</v>
      </c>
      <c r="Q34" s="2775">
        <v>272</v>
      </c>
      <c r="R34" s="2775">
        <v>210</v>
      </c>
      <c r="S34" s="2775">
        <v>190</v>
      </c>
      <c r="T34" s="2775">
        <v>50</v>
      </c>
      <c r="U34" s="2775"/>
      <c r="V34" s="2775">
        <v>95</v>
      </c>
      <c r="W34" s="2775">
        <v>147</v>
      </c>
      <c r="X34" s="2775">
        <v>169</v>
      </c>
      <c r="Y34" s="2775">
        <v>272</v>
      </c>
      <c r="Z34" s="2776">
        <v>253</v>
      </c>
      <c r="AA34" s="2775">
        <v>253</v>
      </c>
      <c r="AB34" s="2777">
        <v>264</v>
      </c>
      <c r="AC34" s="2778">
        <v>6038000</v>
      </c>
      <c r="AD34" s="117"/>
      <c r="AE34" s="2184"/>
    </row>
    <row r="35" spans="1:31" s="2183" customFormat="1" ht="12" customHeight="1">
      <c r="A35" s="2757"/>
      <c r="B35" s="2779" t="s">
        <v>239</v>
      </c>
      <c r="C35" s="2818">
        <v>300</v>
      </c>
      <c r="D35" s="2819">
        <v>300</v>
      </c>
      <c r="E35" s="2819">
        <v>300</v>
      </c>
      <c r="F35" s="2819">
        <v>300</v>
      </c>
      <c r="G35" s="2819">
        <v>300</v>
      </c>
      <c r="H35" s="2819">
        <v>300</v>
      </c>
      <c r="I35" s="2819">
        <v>300</v>
      </c>
      <c r="J35" s="2820">
        <v>300</v>
      </c>
      <c r="K35" s="2820">
        <v>300</v>
      </c>
      <c r="L35" s="2820">
        <v>300</v>
      </c>
      <c r="M35" s="2820">
        <v>300</v>
      </c>
      <c r="N35" s="2820">
        <v>300</v>
      </c>
      <c r="O35" s="2820">
        <v>300</v>
      </c>
      <c r="P35" s="2820">
        <v>300</v>
      </c>
      <c r="Q35" s="2820">
        <v>300</v>
      </c>
      <c r="R35" s="2820">
        <v>300</v>
      </c>
      <c r="S35" s="2820">
        <v>300</v>
      </c>
      <c r="T35" s="2820">
        <v>300</v>
      </c>
      <c r="U35" s="2820"/>
      <c r="V35" s="2820">
        <v>355</v>
      </c>
      <c r="W35" s="2820">
        <v>355</v>
      </c>
      <c r="X35" s="2820">
        <v>330</v>
      </c>
      <c r="Y35" s="2820">
        <v>330</v>
      </c>
      <c r="Z35" s="2821">
        <v>300</v>
      </c>
      <c r="AA35" s="2820">
        <v>325</v>
      </c>
      <c r="AB35" s="2822">
        <v>325</v>
      </c>
      <c r="AC35" s="2823">
        <v>7690800</v>
      </c>
      <c r="AD35" s="117"/>
      <c r="AE35" s="2184"/>
    </row>
    <row r="36" spans="1:31" s="2183" customFormat="1" ht="12" customHeight="1">
      <c r="A36" s="2750">
        <v>35</v>
      </c>
      <c r="B36" s="2785" t="s">
        <v>987</v>
      </c>
      <c r="C36" s="2786"/>
      <c r="D36" s="2787"/>
      <c r="E36" s="2787"/>
      <c r="F36" s="2787"/>
      <c r="G36" s="2787"/>
      <c r="H36" s="2787"/>
      <c r="I36" s="2787"/>
      <c r="J36" s="2787"/>
      <c r="K36" s="2787"/>
      <c r="L36" s="2787"/>
      <c r="M36" s="2787"/>
      <c r="N36" s="2787"/>
      <c r="O36" s="2787"/>
      <c r="P36" s="2787"/>
      <c r="Q36" s="2787"/>
      <c r="R36" s="2787"/>
      <c r="S36" s="2787"/>
      <c r="T36" s="2787"/>
      <c r="U36" s="2787"/>
      <c r="V36" s="2787"/>
      <c r="W36" s="2787"/>
      <c r="X36" s="2787"/>
      <c r="Y36" s="2787"/>
      <c r="Z36" s="2788"/>
      <c r="AA36" s="2787"/>
      <c r="AB36" s="2789"/>
      <c r="AC36" s="2790"/>
      <c r="AD36" s="117"/>
      <c r="AE36" s="2184"/>
    </row>
    <row r="37" spans="1:31" s="2183" customFormat="1" ht="12" customHeight="1">
      <c r="A37" s="2757">
        <v>36</v>
      </c>
      <c r="B37" s="2791" t="s">
        <v>139</v>
      </c>
      <c r="C37" s="2759">
        <v>100</v>
      </c>
      <c r="D37" s="2760">
        <v>100</v>
      </c>
      <c r="E37" s="2760">
        <v>100</v>
      </c>
      <c r="F37" s="2760">
        <v>100</v>
      </c>
      <c r="G37" s="2760">
        <v>100</v>
      </c>
      <c r="H37" s="2760">
        <v>100</v>
      </c>
      <c r="I37" s="2760">
        <v>100</v>
      </c>
      <c r="J37" s="2761">
        <v>100</v>
      </c>
      <c r="K37" s="2761">
        <v>100</v>
      </c>
      <c r="L37" s="2761">
        <v>100</v>
      </c>
      <c r="M37" s="2761">
        <v>100</v>
      </c>
      <c r="N37" s="2761">
        <v>100</v>
      </c>
      <c r="O37" s="2761">
        <v>100</v>
      </c>
      <c r="P37" s="2761">
        <v>100</v>
      </c>
      <c r="Q37" s="2761">
        <v>100</v>
      </c>
      <c r="R37" s="2761">
        <v>100</v>
      </c>
      <c r="S37" s="2761">
        <v>100</v>
      </c>
      <c r="T37" s="2761">
        <v>100</v>
      </c>
      <c r="U37" s="2761"/>
      <c r="V37" s="2761">
        <v>100</v>
      </c>
      <c r="W37" s="2761">
        <v>100</v>
      </c>
      <c r="X37" s="2761">
        <v>100</v>
      </c>
      <c r="Y37" s="2761">
        <v>100</v>
      </c>
      <c r="Z37" s="2762">
        <v>100</v>
      </c>
      <c r="AA37" s="2761">
        <v>100</v>
      </c>
      <c r="AB37" s="2763">
        <v>100</v>
      </c>
      <c r="AC37" s="2764">
        <v>2388250</v>
      </c>
      <c r="AD37" s="117"/>
      <c r="AE37" s="2184"/>
    </row>
    <row r="38" spans="1:31" s="2183" customFormat="1" ht="12" customHeight="1">
      <c r="A38" s="2750">
        <v>37</v>
      </c>
      <c r="B38" s="2810" t="s">
        <v>44</v>
      </c>
      <c r="C38" s="2766"/>
      <c r="D38" s="2767"/>
      <c r="E38" s="2767"/>
      <c r="F38" s="2767"/>
      <c r="G38" s="2767"/>
      <c r="H38" s="2767"/>
      <c r="I38" s="2767"/>
      <c r="J38" s="2768"/>
      <c r="K38" s="2768"/>
      <c r="L38" s="2768"/>
      <c r="M38" s="2768"/>
      <c r="N38" s="2768"/>
      <c r="O38" s="2768"/>
      <c r="P38" s="2768"/>
      <c r="Q38" s="2768"/>
      <c r="R38" s="2768"/>
      <c r="S38" s="2768"/>
      <c r="T38" s="2768"/>
      <c r="U38" s="2768"/>
      <c r="V38" s="2768"/>
      <c r="W38" s="2768"/>
      <c r="X38" s="2768"/>
      <c r="Y38" s="2768"/>
      <c r="Z38" s="2769"/>
      <c r="AA38" s="2768"/>
      <c r="AB38" s="2770"/>
      <c r="AC38" s="2771"/>
      <c r="AD38" s="117"/>
      <c r="AE38" s="2184"/>
    </row>
    <row r="39" spans="1:31" s="2183" customFormat="1" ht="12" customHeight="1">
      <c r="A39" s="2757">
        <v>38</v>
      </c>
      <c r="B39" s="2811" t="s">
        <v>224</v>
      </c>
      <c r="C39" s="2773"/>
      <c r="D39" s="2774"/>
      <c r="E39" s="2774"/>
      <c r="F39" s="2774"/>
      <c r="G39" s="2774"/>
      <c r="H39" s="2774"/>
      <c r="I39" s="2774"/>
      <c r="J39" s="2775"/>
      <c r="K39" s="2775"/>
      <c r="L39" s="2775"/>
      <c r="M39" s="2775"/>
      <c r="N39" s="2775"/>
      <c r="O39" s="2775"/>
      <c r="P39" s="2775"/>
      <c r="Q39" s="2775"/>
      <c r="R39" s="2775"/>
      <c r="S39" s="2775"/>
      <c r="T39" s="2775"/>
      <c r="U39" s="2775"/>
      <c r="V39" s="2775"/>
      <c r="W39" s="2775"/>
      <c r="X39" s="2775"/>
      <c r="Y39" s="2775"/>
      <c r="Z39" s="2776"/>
      <c r="AA39" s="2775"/>
      <c r="AB39" s="2777"/>
      <c r="AC39" s="2778"/>
      <c r="AD39" s="15"/>
      <c r="AE39" s="2184"/>
    </row>
    <row r="40" spans="1:31" s="2183" customFormat="1" ht="12" customHeight="1">
      <c r="A40" s="2750">
        <v>39</v>
      </c>
      <c r="B40" s="2779" t="s">
        <v>198</v>
      </c>
      <c r="C40" s="2796">
        <v>355</v>
      </c>
      <c r="D40" s="2797">
        <v>360</v>
      </c>
      <c r="E40" s="2797">
        <v>360</v>
      </c>
      <c r="F40" s="2797">
        <v>360</v>
      </c>
      <c r="G40" s="2797">
        <v>370</v>
      </c>
      <c r="H40" s="2797">
        <v>370</v>
      </c>
      <c r="I40" s="2797">
        <v>370</v>
      </c>
      <c r="J40" s="2797">
        <v>370</v>
      </c>
      <c r="K40" s="2797">
        <v>382</v>
      </c>
      <c r="L40" s="2797">
        <v>385</v>
      </c>
      <c r="M40" s="2797">
        <v>370</v>
      </c>
      <c r="N40" s="2797">
        <v>370</v>
      </c>
      <c r="O40" s="2797">
        <v>395</v>
      </c>
      <c r="P40" s="2797">
        <v>412</v>
      </c>
      <c r="Q40" s="2797">
        <v>412</v>
      </c>
      <c r="R40" s="2797">
        <v>412</v>
      </c>
      <c r="S40" s="2797">
        <v>350</v>
      </c>
      <c r="T40" s="2797">
        <v>300</v>
      </c>
      <c r="U40" s="2797"/>
      <c r="V40" s="2797">
        <v>300</v>
      </c>
      <c r="W40" s="2797">
        <v>412</v>
      </c>
      <c r="X40" s="2797">
        <v>410</v>
      </c>
      <c r="Y40" s="2797">
        <v>410</v>
      </c>
      <c r="Z40" s="2798">
        <v>407</v>
      </c>
      <c r="AA40" s="2797">
        <v>400</v>
      </c>
      <c r="AB40" s="2799">
        <v>395</v>
      </c>
      <c r="AC40" s="2800">
        <v>9171960</v>
      </c>
      <c r="AD40" s="15"/>
      <c r="AE40" s="2184"/>
    </row>
    <row r="41" spans="1:31" s="2183" customFormat="1" ht="12" customHeight="1">
      <c r="A41" s="2757">
        <v>40</v>
      </c>
      <c r="B41" s="2785" t="s">
        <v>342</v>
      </c>
      <c r="C41" s="2786">
        <v>360</v>
      </c>
      <c r="D41" s="2787">
        <v>360</v>
      </c>
      <c r="E41" s="2787">
        <v>360</v>
      </c>
      <c r="F41" s="2787">
        <v>360</v>
      </c>
      <c r="G41" s="2787">
        <v>380</v>
      </c>
      <c r="H41" s="2787">
        <v>390</v>
      </c>
      <c r="I41" s="2787">
        <v>390</v>
      </c>
      <c r="J41" s="2787">
        <v>390</v>
      </c>
      <c r="K41" s="2787">
        <v>390</v>
      </c>
      <c r="L41" s="2787">
        <v>360</v>
      </c>
      <c r="M41" s="2787">
        <v>380</v>
      </c>
      <c r="N41" s="2787">
        <v>380</v>
      </c>
      <c r="O41" s="2787">
        <v>380</v>
      </c>
      <c r="P41" s="2787">
        <v>380</v>
      </c>
      <c r="Q41" s="2787">
        <v>380</v>
      </c>
      <c r="R41" s="2787">
        <v>380</v>
      </c>
      <c r="S41" s="2787">
        <v>380</v>
      </c>
      <c r="T41" s="2787">
        <v>380</v>
      </c>
      <c r="U41" s="2787"/>
      <c r="V41" s="2787">
        <v>380</v>
      </c>
      <c r="W41" s="2787">
        <v>380</v>
      </c>
      <c r="X41" s="2787">
        <v>380</v>
      </c>
      <c r="Y41" s="2787">
        <v>360</v>
      </c>
      <c r="Z41" s="2788">
        <v>360</v>
      </c>
      <c r="AA41" s="2787">
        <v>360</v>
      </c>
      <c r="AB41" s="2789">
        <v>360</v>
      </c>
      <c r="AC41" s="2790">
        <v>8182976</v>
      </c>
      <c r="AD41" s="15"/>
      <c r="AE41" s="2184"/>
    </row>
    <row r="42" spans="1:31" s="2183" customFormat="1" ht="12" customHeight="1">
      <c r="A42" s="2750">
        <v>41</v>
      </c>
      <c r="B42" s="2791" t="s">
        <v>343</v>
      </c>
      <c r="C42" s="2792">
        <v>265</v>
      </c>
      <c r="D42" s="2760">
        <v>283</v>
      </c>
      <c r="E42" s="2760">
        <v>282</v>
      </c>
      <c r="F42" s="2760">
        <v>282</v>
      </c>
      <c r="G42" s="2760">
        <v>282</v>
      </c>
      <c r="H42" s="2760">
        <v>282</v>
      </c>
      <c r="I42" s="2760">
        <v>266</v>
      </c>
      <c r="J42" s="2761">
        <v>252</v>
      </c>
      <c r="K42" s="2761">
        <v>232</v>
      </c>
      <c r="L42" s="2761">
        <v>242</v>
      </c>
      <c r="M42" s="2761">
        <v>250</v>
      </c>
      <c r="N42" s="2761">
        <v>250</v>
      </c>
      <c r="O42" s="2761">
        <v>248</v>
      </c>
      <c r="P42" s="2761">
        <v>247</v>
      </c>
      <c r="Q42" s="2761">
        <v>243</v>
      </c>
      <c r="R42" s="2761">
        <v>251</v>
      </c>
      <c r="S42" s="2761">
        <v>251</v>
      </c>
      <c r="T42" s="2761">
        <v>251</v>
      </c>
      <c r="U42" s="2761"/>
      <c r="V42" s="2761">
        <v>252</v>
      </c>
      <c r="W42" s="2761">
        <v>251</v>
      </c>
      <c r="X42" s="2761">
        <v>245</v>
      </c>
      <c r="Y42" s="2761">
        <v>242</v>
      </c>
      <c r="Z42" s="2762">
        <v>242</v>
      </c>
      <c r="AA42" s="2761">
        <v>240</v>
      </c>
      <c r="AB42" s="2763">
        <v>242</v>
      </c>
      <c r="AC42" s="2764">
        <v>6062000</v>
      </c>
      <c r="AD42" s="15"/>
    </row>
    <row r="43" spans="1:31" s="2183" customFormat="1" ht="12" customHeight="1">
      <c r="A43" s="2757">
        <v>42</v>
      </c>
      <c r="B43" s="2810" t="s">
        <v>974</v>
      </c>
      <c r="C43" s="2793">
        <v>51</v>
      </c>
      <c r="D43" s="2767">
        <v>50</v>
      </c>
      <c r="E43" s="2767">
        <v>62</v>
      </c>
      <c r="F43" s="2767">
        <v>77</v>
      </c>
      <c r="G43" s="2767">
        <v>77</v>
      </c>
      <c r="H43" s="2767">
        <v>76</v>
      </c>
      <c r="I43" s="2767">
        <v>63</v>
      </c>
      <c r="J43" s="2768">
        <v>62</v>
      </c>
      <c r="K43" s="2768">
        <v>44</v>
      </c>
      <c r="L43" s="2768">
        <v>42</v>
      </c>
      <c r="M43" s="2768">
        <v>42</v>
      </c>
      <c r="N43" s="2768">
        <v>42</v>
      </c>
      <c r="O43" s="2768">
        <v>42</v>
      </c>
      <c r="P43" s="2768">
        <v>41</v>
      </c>
      <c r="Q43" s="2768">
        <v>42</v>
      </c>
      <c r="R43" s="2768">
        <v>42</v>
      </c>
      <c r="S43" s="2768">
        <v>42</v>
      </c>
      <c r="T43" s="2768">
        <v>42</v>
      </c>
      <c r="U43" s="2768"/>
      <c r="V43" s="2768">
        <v>42</v>
      </c>
      <c r="W43" s="2768">
        <v>43</v>
      </c>
      <c r="X43" s="2768">
        <v>42</v>
      </c>
      <c r="Y43" s="2768">
        <v>43</v>
      </c>
      <c r="Z43" s="2769">
        <v>43</v>
      </c>
      <c r="AA43" s="2768">
        <v>43</v>
      </c>
      <c r="AB43" s="2770">
        <v>44</v>
      </c>
      <c r="AC43" s="2771">
        <v>1217000</v>
      </c>
      <c r="AD43" s="15"/>
    </row>
    <row r="44" spans="1:31" s="2183" customFormat="1" ht="12" customHeight="1">
      <c r="A44" s="2750">
        <v>43</v>
      </c>
      <c r="B44" s="2811" t="s">
        <v>344</v>
      </c>
      <c r="C44" s="2794"/>
      <c r="D44" s="2774"/>
      <c r="E44" s="2774"/>
      <c r="F44" s="2774"/>
      <c r="G44" s="2774"/>
      <c r="H44" s="2774"/>
      <c r="I44" s="2774"/>
      <c r="J44" s="2775"/>
      <c r="K44" s="2775"/>
      <c r="L44" s="2775"/>
      <c r="M44" s="2775"/>
      <c r="N44" s="2775"/>
      <c r="O44" s="2775"/>
      <c r="P44" s="2775"/>
      <c r="Q44" s="2775"/>
      <c r="R44" s="2775"/>
      <c r="S44" s="2775"/>
      <c r="T44" s="2775"/>
      <c r="U44" s="2775"/>
      <c r="V44" s="2775">
        <v>26</v>
      </c>
      <c r="W44" s="2775">
        <v>42</v>
      </c>
      <c r="X44" s="2775">
        <v>13</v>
      </c>
      <c r="Y44" s="2775">
        <v>0</v>
      </c>
      <c r="Z44" s="2776"/>
      <c r="AA44" s="2775"/>
      <c r="AB44" s="2777"/>
      <c r="AC44" s="2778">
        <v>26800</v>
      </c>
      <c r="AD44" s="15"/>
    </row>
    <row r="45" spans="1:31" s="2183" customFormat="1" ht="12" customHeight="1">
      <c r="A45" s="2757">
        <v>44</v>
      </c>
      <c r="B45" s="2795" t="s">
        <v>138</v>
      </c>
      <c r="C45" s="2796">
        <v>63</v>
      </c>
      <c r="D45" s="2797">
        <v>63</v>
      </c>
      <c r="E45" s="2797">
        <v>63</v>
      </c>
      <c r="F45" s="2797">
        <v>64</v>
      </c>
      <c r="G45" s="2797">
        <v>64</v>
      </c>
      <c r="H45" s="2797">
        <v>66</v>
      </c>
      <c r="I45" s="2797">
        <v>66</v>
      </c>
      <c r="J45" s="2797">
        <v>70</v>
      </c>
      <c r="K45" s="2797">
        <v>66</v>
      </c>
      <c r="L45" s="2797">
        <v>66</v>
      </c>
      <c r="M45" s="2797">
        <v>66</v>
      </c>
      <c r="N45" s="2797">
        <v>70</v>
      </c>
      <c r="O45" s="2797">
        <v>70</v>
      </c>
      <c r="P45" s="2797">
        <v>70</v>
      </c>
      <c r="Q45" s="2797">
        <v>70</v>
      </c>
      <c r="R45" s="2797">
        <v>70</v>
      </c>
      <c r="S45" s="2797">
        <v>70</v>
      </c>
      <c r="T45" s="2797">
        <v>67</v>
      </c>
      <c r="U45" s="2797"/>
      <c r="V45" s="2797">
        <v>67</v>
      </c>
      <c r="W45" s="2797">
        <v>71</v>
      </c>
      <c r="X45" s="2797">
        <v>70</v>
      </c>
      <c r="Y45" s="2797">
        <v>70</v>
      </c>
      <c r="Z45" s="2798">
        <v>69</v>
      </c>
      <c r="AA45" s="2797">
        <v>70</v>
      </c>
      <c r="AB45" s="2799">
        <v>70</v>
      </c>
      <c r="AC45" s="2800">
        <v>615000</v>
      </c>
      <c r="AD45" s="15"/>
    </row>
    <row r="46" spans="1:31" s="2183" customFormat="1" ht="12" customHeight="1">
      <c r="A46" s="2750">
        <v>45</v>
      </c>
      <c r="B46" s="2751" t="s">
        <v>137</v>
      </c>
      <c r="C46" s="2786">
        <v>60</v>
      </c>
      <c r="D46" s="2787">
        <v>60</v>
      </c>
      <c r="E46" s="2787">
        <v>60</v>
      </c>
      <c r="F46" s="2787">
        <v>60</v>
      </c>
      <c r="G46" s="2787">
        <v>60</v>
      </c>
      <c r="H46" s="2787">
        <v>60</v>
      </c>
      <c r="I46" s="2787">
        <v>60</v>
      </c>
      <c r="J46" s="2787">
        <v>60</v>
      </c>
      <c r="K46" s="2787">
        <v>60</v>
      </c>
      <c r="L46" s="2787">
        <v>60</v>
      </c>
      <c r="M46" s="2787">
        <v>60</v>
      </c>
      <c r="N46" s="2787">
        <v>60</v>
      </c>
      <c r="O46" s="2787">
        <v>60</v>
      </c>
      <c r="P46" s="2787">
        <v>60</v>
      </c>
      <c r="Q46" s="2787">
        <v>60</v>
      </c>
      <c r="R46" s="2787">
        <v>60</v>
      </c>
      <c r="S46" s="2787">
        <v>60</v>
      </c>
      <c r="T46" s="2787">
        <v>60</v>
      </c>
      <c r="U46" s="2787"/>
      <c r="V46" s="2787">
        <v>60</v>
      </c>
      <c r="W46" s="2787">
        <v>60</v>
      </c>
      <c r="X46" s="2787">
        <v>60</v>
      </c>
      <c r="Y46" s="2787">
        <v>60</v>
      </c>
      <c r="Z46" s="2788">
        <v>60</v>
      </c>
      <c r="AA46" s="2787">
        <v>60</v>
      </c>
      <c r="AB46" s="2789">
        <v>60</v>
      </c>
      <c r="AC46" s="2790">
        <v>1440000</v>
      </c>
      <c r="AD46" s="15"/>
    </row>
    <row r="47" spans="1:31" s="2183" customFormat="1" ht="12" customHeight="1">
      <c r="A47" s="2757">
        <v>46</v>
      </c>
      <c r="B47" s="2791" t="s">
        <v>212</v>
      </c>
      <c r="C47" s="2801">
        <v>277</v>
      </c>
      <c r="D47" s="2761">
        <v>282</v>
      </c>
      <c r="E47" s="2761">
        <v>282</v>
      </c>
      <c r="F47" s="2761">
        <v>275</v>
      </c>
      <c r="G47" s="2761">
        <v>298</v>
      </c>
      <c r="H47" s="2761">
        <v>303</v>
      </c>
      <c r="I47" s="2761">
        <v>314</v>
      </c>
      <c r="J47" s="2761">
        <v>312</v>
      </c>
      <c r="K47" s="2761">
        <v>308</v>
      </c>
      <c r="L47" s="2761">
        <v>302</v>
      </c>
      <c r="M47" s="2761">
        <v>303</v>
      </c>
      <c r="N47" s="2761">
        <v>299</v>
      </c>
      <c r="O47" s="2761">
        <v>302</v>
      </c>
      <c r="P47" s="2761">
        <v>309</v>
      </c>
      <c r="Q47" s="2761">
        <v>315</v>
      </c>
      <c r="R47" s="2761">
        <v>331</v>
      </c>
      <c r="S47" s="2761">
        <v>306</v>
      </c>
      <c r="T47" s="2761">
        <v>302</v>
      </c>
      <c r="U47" s="2761"/>
      <c r="V47" s="2761">
        <v>308</v>
      </c>
      <c r="W47" s="2761">
        <v>298</v>
      </c>
      <c r="X47" s="2761">
        <v>296</v>
      </c>
      <c r="Y47" s="2761">
        <v>300</v>
      </c>
      <c r="Z47" s="2762">
        <v>303</v>
      </c>
      <c r="AA47" s="2761">
        <v>301</v>
      </c>
      <c r="AB47" s="2763">
        <v>301</v>
      </c>
      <c r="AC47" s="2802">
        <v>6887754</v>
      </c>
      <c r="AD47" s="15"/>
    </row>
    <row r="48" spans="1:31" s="2183" customFormat="1" ht="12" customHeight="1">
      <c r="A48" s="2750">
        <v>47</v>
      </c>
      <c r="B48" s="2810" t="s">
        <v>207</v>
      </c>
      <c r="C48" s="2812">
        <v>45</v>
      </c>
      <c r="D48" s="2813">
        <v>57</v>
      </c>
      <c r="E48" s="2813">
        <v>57</v>
      </c>
      <c r="F48" s="2813">
        <v>63</v>
      </c>
      <c r="G48" s="2813">
        <v>62</v>
      </c>
      <c r="H48" s="2813">
        <v>50</v>
      </c>
      <c r="I48" s="2813">
        <v>62</v>
      </c>
      <c r="J48" s="2814">
        <v>62</v>
      </c>
      <c r="K48" s="2814">
        <v>62</v>
      </c>
      <c r="L48" s="2814">
        <v>62</v>
      </c>
      <c r="M48" s="2814">
        <v>62</v>
      </c>
      <c r="N48" s="2814">
        <v>62</v>
      </c>
      <c r="O48" s="2814">
        <v>62</v>
      </c>
      <c r="P48" s="2814">
        <v>62</v>
      </c>
      <c r="Q48" s="2814">
        <v>62</v>
      </c>
      <c r="R48" s="2814">
        <v>61</v>
      </c>
      <c r="S48" s="2814">
        <v>52</v>
      </c>
      <c r="T48" s="2814">
        <v>62</v>
      </c>
      <c r="U48" s="2814"/>
      <c r="V48" s="2814">
        <v>62</v>
      </c>
      <c r="W48" s="2814">
        <v>62</v>
      </c>
      <c r="X48" s="2814">
        <v>51</v>
      </c>
      <c r="Y48" s="2814">
        <v>63</v>
      </c>
      <c r="Z48" s="2815">
        <v>64</v>
      </c>
      <c r="AA48" s="2814">
        <v>62</v>
      </c>
      <c r="AB48" s="2816">
        <v>59</v>
      </c>
      <c r="AC48" s="2817">
        <v>1373000</v>
      </c>
      <c r="AD48" s="15"/>
    </row>
    <row r="49" spans="1:135" s="2183" customFormat="1" ht="12" customHeight="1">
      <c r="A49" s="2757">
        <v>48</v>
      </c>
      <c r="B49" s="2772" t="s">
        <v>241</v>
      </c>
      <c r="C49" s="2773">
        <v>86</v>
      </c>
      <c r="D49" s="2774">
        <v>86</v>
      </c>
      <c r="E49" s="2774">
        <v>86</v>
      </c>
      <c r="F49" s="2774">
        <v>86</v>
      </c>
      <c r="G49" s="2774">
        <v>86</v>
      </c>
      <c r="H49" s="2774">
        <v>86</v>
      </c>
      <c r="I49" s="2774">
        <v>84</v>
      </c>
      <c r="J49" s="2775">
        <v>84</v>
      </c>
      <c r="K49" s="2775">
        <v>86</v>
      </c>
      <c r="L49" s="2775">
        <v>86</v>
      </c>
      <c r="M49" s="2775">
        <v>60</v>
      </c>
      <c r="N49" s="2775">
        <v>60</v>
      </c>
      <c r="O49" s="2775">
        <v>89</v>
      </c>
      <c r="P49" s="2775">
        <v>89</v>
      </c>
      <c r="Q49" s="2775">
        <v>89</v>
      </c>
      <c r="R49" s="2775">
        <v>89</v>
      </c>
      <c r="S49" s="2775">
        <v>89</v>
      </c>
      <c r="T49" s="2775">
        <v>89</v>
      </c>
      <c r="U49" s="2775"/>
      <c r="V49" s="2775">
        <v>89</v>
      </c>
      <c r="W49" s="2775">
        <v>89</v>
      </c>
      <c r="X49" s="2775">
        <v>89</v>
      </c>
      <c r="Y49" s="2775">
        <v>89</v>
      </c>
      <c r="Z49" s="2776">
        <v>89</v>
      </c>
      <c r="AA49" s="2775">
        <v>89</v>
      </c>
      <c r="AB49" s="2777">
        <v>89</v>
      </c>
      <c r="AC49" s="2778">
        <v>2062080</v>
      </c>
      <c r="AD49" s="15"/>
    </row>
    <row r="50" spans="1:135" s="2183" customFormat="1" ht="12" customHeight="1">
      <c r="A50" s="2750">
        <v>49</v>
      </c>
      <c r="B50" s="2795" t="s">
        <v>242</v>
      </c>
      <c r="C50" s="2824">
        <v>46</v>
      </c>
      <c r="D50" s="2825">
        <v>46</v>
      </c>
      <c r="E50" s="2825">
        <v>46</v>
      </c>
      <c r="F50" s="2825">
        <v>46</v>
      </c>
      <c r="G50" s="2825">
        <v>45</v>
      </c>
      <c r="H50" s="2825">
        <v>45</v>
      </c>
      <c r="I50" s="2825">
        <v>45</v>
      </c>
      <c r="J50" s="2797">
        <v>45</v>
      </c>
      <c r="K50" s="2797">
        <v>45</v>
      </c>
      <c r="L50" s="2797">
        <v>45</v>
      </c>
      <c r="M50" s="2797">
        <v>45</v>
      </c>
      <c r="N50" s="2797">
        <v>45</v>
      </c>
      <c r="O50" s="2797">
        <v>46</v>
      </c>
      <c r="P50" s="2797">
        <v>46</v>
      </c>
      <c r="Q50" s="2797">
        <v>46</v>
      </c>
      <c r="R50" s="2797">
        <v>47</v>
      </c>
      <c r="S50" s="2797">
        <v>10</v>
      </c>
      <c r="T50" s="2797">
        <v>10</v>
      </c>
      <c r="U50" s="2797"/>
      <c r="V50" s="2797">
        <v>47</v>
      </c>
      <c r="W50" s="2797">
        <v>47</v>
      </c>
      <c r="X50" s="2797">
        <v>47</v>
      </c>
      <c r="Y50" s="2797">
        <v>47</v>
      </c>
      <c r="Z50" s="2798">
        <v>47</v>
      </c>
      <c r="AA50" s="2797">
        <v>47</v>
      </c>
      <c r="AB50" s="2799">
        <v>47</v>
      </c>
      <c r="AC50" s="2826">
        <v>1014480</v>
      </c>
    </row>
    <row r="51" spans="1:135" s="2183" customFormat="1" ht="12" customHeight="1">
      <c r="A51" s="2757">
        <v>50</v>
      </c>
      <c r="B51" s="2785" t="s">
        <v>975</v>
      </c>
      <c r="C51" s="2786">
        <v>100</v>
      </c>
      <c r="D51" s="2787">
        <v>80</v>
      </c>
      <c r="E51" s="2787">
        <v>80</v>
      </c>
      <c r="F51" s="2787">
        <v>80</v>
      </c>
      <c r="G51" s="2787">
        <v>80</v>
      </c>
      <c r="H51" s="2787">
        <v>80</v>
      </c>
      <c r="I51" s="2787">
        <v>80</v>
      </c>
      <c r="J51" s="2787">
        <v>80</v>
      </c>
      <c r="K51" s="2787">
        <v>98</v>
      </c>
      <c r="L51" s="2787">
        <v>87</v>
      </c>
      <c r="M51" s="2787">
        <v>98</v>
      </c>
      <c r="N51" s="2787">
        <v>98</v>
      </c>
      <c r="O51" s="2787">
        <v>118</v>
      </c>
      <c r="P51" s="2787">
        <v>99</v>
      </c>
      <c r="Q51" s="2787">
        <v>130</v>
      </c>
      <c r="R51" s="2787">
        <v>80</v>
      </c>
      <c r="S51" s="2787">
        <v>128</v>
      </c>
      <c r="T51" s="2787">
        <v>100</v>
      </c>
      <c r="U51" s="2787"/>
      <c r="V51" s="2787">
        <v>130</v>
      </c>
      <c r="W51" s="2787">
        <v>130</v>
      </c>
      <c r="X51" s="2787">
        <v>100</v>
      </c>
      <c r="Y51" s="2787">
        <v>112</v>
      </c>
      <c r="Z51" s="2788">
        <v>130</v>
      </c>
      <c r="AA51" s="2787">
        <v>95</v>
      </c>
      <c r="AB51" s="2789">
        <v>99</v>
      </c>
      <c r="AC51" s="2790">
        <v>2371380</v>
      </c>
    </row>
    <row r="52" spans="1:135" s="2183" customFormat="1" ht="12" customHeight="1">
      <c r="A52" s="2750">
        <v>51</v>
      </c>
      <c r="B52" s="2791" t="s">
        <v>976</v>
      </c>
      <c r="C52" s="2759">
        <v>19</v>
      </c>
      <c r="D52" s="2760">
        <v>19</v>
      </c>
      <c r="E52" s="2760">
        <v>19</v>
      </c>
      <c r="F52" s="2760">
        <v>19</v>
      </c>
      <c r="G52" s="2760">
        <v>19</v>
      </c>
      <c r="H52" s="2760">
        <v>19</v>
      </c>
      <c r="I52" s="2760">
        <v>19</v>
      </c>
      <c r="J52" s="2761">
        <v>19</v>
      </c>
      <c r="K52" s="2761">
        <v>19</v>
      </c>
      <c r="L52" s="2761">
        <v>19</v>
      </c>
      <c r="M52" s="2761">
        <v>19</v>
      </c>
      <c r="N52" s="2761">
        <v>19</v>
      </c>
      <c r="O52" s="2761">
        <v>19</v>
      </c>
      <c r="P52" s="2761">
        <v>19</v>
      </c>
      <c r="Q52" s="2761">
        <v>19</v>
      </c>
      <c r="R52" s="2761">
        <v>19</v>
      </c>
      <c r="S52" s="2761">
        <v>19</v>
      </c>
      <c r="T52" s="2761">
        <v>19</v>
      </c>
      <c r="U52" s="2761"/>
      <c r="V52" s="2761">
        <v>19</v>
      </c>
      <c r="W52" s="2761">
        <v>19</v>
      </c>
      <c r="X52" s="2761">
        <v>19</v>
      </c>
      <c r="Y52" s="2761">
        <v>19</v>
      </c>
      <c r="Z52" s="2762">
        <v>19</v>
      </c>
      <c r="AA52" s="2761">
        <v>0</v>
      </c>
      <c r="AB52" s="2763"/>
      <c r="AC52" s="2764">
        <v>429000</v>
      </c>
    </row>
    <row r="53" spans="1:135" s="2183" customFormat="1" ht="12" customHeight="1">
      <c r="A53" s="2757">
        <v>52</v>
      </c>
      <c r="B53" s="2810" t="s">
        <v>345</v>
      </c>
      <c r="C53" s="2766">
        <v>44</v>
      </c>
      <c r="D53" s="2767">
        <v>44</v>
      </c>
      <c r="E53" s="2767">
        <v>44</v>
      </c>
      <c r="F53" s="2767">
        <v>44</v>
      </c>
      <c r="G53" s="2767">
        <v>44</v>
      </c>
      <c r="H53" s="2767">
        <v>45</v>
      </c>
      <c r="I53" s="2767">
        <v>44</v>
      </c>
      <c r="J53" s="2768">
        <v>43</v>
      </c>
      <c r="K53" s="2768">
        <v>45</v>
      </c>
      <c r="L53" s="2768">
        <v>45</v>
      </c>
      <c r="M53" s="2768">
        <v>42</v>
      </c>
      <c r="N53" s="2768">
        <v>43</v>
      </c>
      <c r="O53" s="2768">
        <v>43</v>
      </c>
      <c r="P53" s="2768">
        <v>43</v>
      </c>
      <c r="Q53" s="2768">
        <v>43</v>
      </c>
      <c r="R53" s="2768">
        <v>44</v>
      </c>
      <c r="S53" s="2768">
        <v>45</v>
      </c>
      <c r="T53" s="2768">
        <v>45</v>
      </c>
      <c r="U53" s="2768"/>
      <c r="V53" s="2768">
        <v>45</v>
      </c>
      <c r="W53" s="2768">
        <v>45</v>
      </c>
      <c r="X53" s="2768">
        <v>45</v>
      </c>
      <c r="Y53" s="2768">
        <v>45</v>
      </c>
      <c r="Z53" s="2769">
        <v>45</v>
      </c>
      <c r="AA53" s="2768">
        <v>44</v>
      </c>
      <c r="AB53" s="2770">
        <v>45</v>
      </c>
      <c r="AC53" s="2771">
        <v>1056160</v>
      </c>
    </row>
    <row r="54" spans="1:135" s="2183" customFormat="1" ht="12" customHeight="1">
      <c r="A54" s="2750">
        <v>53</v>
      </c>
      <c r="B54" s="2811" t="s">
        <v>346</v>
      </c>
      <c r="C54" s="2773">
        <v>8</v>
      </c>
      <c r="D54" s="2774">
        <v>8</v>
      </c>
      <c r="E54" s="2774">
        <v>8</v>
      </c>
      <c r="F54" s="2774">
        <v>8</v>
      </c>
      <c r="G54" s="2774">
        <v>8</v>
      </c>
      <c r="H54" s="2774">
        <v>8</v>
      </c>
      <c r="I54" s="2774">
        <v>8</v>
      </c>
      <c r="J54" s="2775">
        <v>8</v>
      </c>
      <c r="K54" s="2775">
        <v>8</v>
      </c>
      <c r="L54" s="2775">
        <v>8</v>
      </c>
      <c r="M54" s="2775">
        <v>8</v>
      </c>
      <c r="N54" s="2775">
        <v>8</v>
      </c>
      <c r="O54" s="2775">
        <v>8</v>
      </c>
      <c r="P54" s="2775">
        <v>8</v>
      </c>
      <c r="Q54" s="2775">
        <v>8</v>
      </c>
      <c r="R54" s="2775">
        <v>8</v>
      </c>
      <c r="S54" s="2775">
        <v>0</v>
      </c>
      <c r="T54" s="2775"/>
      <c r="U54" s="2775"/>
      <c r="V54" s="2775">
        <v>8</v>
      </c>
      <c r="W54" s="2775">
        <v>8</v>
      </c>
      <c r="X54" s="2775">
        <v>8</v>
      </c>
      <c r="Y54" s="2775">
        <v>8</v>
      </c>
      <c r="Z54" s="2776">
        <v>8</v>
      </c>
      <c r="AA54" s="2775">
        <v>8</v>
      </c>
      <c r="AB54" s="2777">
        <v>8</v>
      </c>
      <c r="AC54" s="2778">
        <v>192060</v>
      </c>
    </row>
    <row r="55" spans="1:135" s="2183" customFormat="1" ht="12" customHeight="1">
      <c r="A55" s="2757">
        <v>54</v>
      </c>
      <c r="B55" s="2779" t="s">
        <v>347</v>
      </c>
      <c r="C55" s="2796">
        <v>11</v>
      </c>
      <c r="D55" s="2797">
        <v>11</v>
      </c>
      <c r="E55" s="2797">
        <v>11</v>
      </c>
      <c r="F55" s="2797">
        <v>11</v>
      </c>
      <c r="G55" s="2797">
        <v>11</v>
      </c>
      <c r="H55" s="2797">
        <v>11</v>
      </c>
      <c r="I55" s="2797">
        <v>11</v>
      </c>
      <c r="J55" s="2797">
        <v>11</v>
      </c>
      <c r="K55" s="2797">
        <v>11</v>
      </c>
      <c r="L55" s="2797">
        <v>0</v>
      </c>
      <c r="M55" s="2797">
        <v>0</v>
      </c>
      <c r="N55" s="2797">
        <v>10</v>
      </c>
      <c r="O55" s="2797">
        <v>11</v>
      </c>
      <c r="P55" s="2797">
        <v>11</v>
      </c>
      <c r="Q55" s="2797">
        <v>11</v>
      </c>
      <c r="R55" s="2797">
        <v>11</v>
      </c>
      <c r="S55" s="2797">
        <v>11</v>
      </c>
      <c r="T55" s="2797">
        <v>11</v>
      </c>
      <c r="U55" s="2797"/>
      <c r="V55" s="2797">
        <v>11</v>
      </c>
      <c r="W55" s="2797">
        <v>11</v>
      </c>
      <c r="X55" s="2797">
        <v>11</v>
      </c>
      <c r="Y55" s="2797">
        <v>11</v>
      </c>
      <c r="Z55" s="2798">
        <v>11</v>
      </c>
      <c r="AA55" s="2797">
        <v>11</v>
      </c>
      <c r="AB55" s="2799">
        <v>11</v>
      </c>
      <c r="AC55" s="2800">
        <v>237936</v>
      </c>
    </row>
    <row r="56" spans="1:135" s="2183" customFormat="1" ht="12" customHeight="1">
      <c r="A56" s="2750">
        <v>55</v>
      </c>
      <c r="B56" s="2785" t="s">
        <v>992</v>
      </c>
      <c r="C56" s="2786">
        <v>50</v>
      </c>
      <c r="D56" s="2787">
        <v>50</v>
      </c>
      <c r="E56" s="2787">
        <v>50</v>
      </c>
      <c r="F56" s="2787">
        <v>50</v>
      </c>
      <c r="G56" s="2787">
        <v>50</v>
      </c>
      <c r="H56" s="2787">
        <v>50</v>
      </c>
      <c r="I56" s="2787">
        <v>50</v>
      </c>
      <c r="J56" s="2787">
        <v>50</v>
      </c>
      <c r="K56" s="2787">
        <v>50</v>
      </c>
      <c r="L56" s="2787">
        <v>50</v>
      </c>
      <c r="M56" s="2787">
        <v>49</v>
      </c>
      <c r="N56" s="2787">
        <v>46</v>
      </c>
      <c r="O56" s="2787">
        <v>47</v>
      </c>
      <c r="P56" s="2787">
        <v>52</v>
      </c>
      <c r="Q56" s="2787">
        <v>49</v>
      </c>
      <c r="R56" s="2787">
        <v>50</v>
      </c>
      <c r="S56" s="2787">
        <v>50</v>
      </c>
      <c r="T56" s="2787">
        <v>11</v>
      </c>
      <c r="U56" s="2787"/>
      <c r="V56" s="2787">
        <v>32</v>
      </c>
      <c r="W56" s="2787">
        <v>46</v>
      </c>
      <c r="X56" s="2787">
        <v>49</v>
      </c>
      <c r="Y56" s="2787">
        <v>50</v>
      </c>
      <c r="Z56" s="2788">
        <v>50</v>
      </c>
      <c r="AA56" s="2787">
        <v>50</v>
      </c>
      <c r="AB56" s="2789">
        <v>50</v>
      </c>
      <c r="AC56" s="2790">
        <v>1114200</v>
      </c>
    </row>
    <row r="57" spans="1:135" s="2183" customFormat="1" ht="12" customHeight="1">
      <c r="A57" s="2757">
        <v>56</v>
      </c>
      <c r="B57" s="2791" t="s">
        <v>27</v>
      </c>
      <c r="C57" s="2792">
        <v>23</v>
      </c>
      <c r="D57" s="2760">
        <v>23</v>
      </c>
      <c r="E57" s="2760">
        <v>23</v>
      </c>
      <c r="F57" s="2760">
        <v>23</v>
      </c>
      <c r="G57" s="2760">
        <v>23</v>
      </c>
      <c r="H57" s="2760">
        <v>23</v>
      </c>
      <c r="I57" s="2760">
        <v>23</v>
      </c>
      <c r="J57" s="2761">
        <v>21</v>
      </c>
      <c r="K57" s="2761">
        <v>22</v>
      </c>
      <c r="L57" s="2761">
        <v>15</v>
      </c>
      <c r="M57" s="2761">
        <v>15</v>
      </c>
      <c r="N57" s="2761">
        <v>15</v>
      </c>
      <c r="O57" s="2761">
        <v>15</v>
      </c>
      <c r="P57" s="2761">
        <v>15</v>
      </c>
      <c r="Q57" s="2761">
        <v>15</v>
      </c>
      <c r="R57" s="2761">
        <v>15</v>
      </c>
      <c r="S57" s="2761">
        <v>15</v>
      </c>
      <c r="T57" s="2761">
        <v>15</v>
      </c>
      <c r="U57" s="2761"/>
      <c r="V57" s="2761">
        <v>0</v>
      </c>
      <c r="W57" s="2761"/>
      <c r="X57" s="2761"/>
      <c r="Y57" s="2761"/>
      <c r="Z57" s="2762"/>
      <c r="AA57" s="2761"/>
      <c r="AB57" s="2763"/>
      <c r="AC57" s="2764">
        <v>313968</v>
      </c>
    </row>
    <row r="58" spans="1:135" s="2183" customFormat="1" ht="12" customHeight="1">
      <c r="A58" s="2750">
        <v>57</v>
      </c>
      <c r="B58" s="2810" t="s">
        <v>208</v>
      </c>
      <c r="C58" s="2793">
        <v>265</v>
      </c>
      <c r="D58" s="2767">
        <v>285</v>
      </c>
      <c r="E58" s="2767">
        <v>285</v>
      </c>
      <c r="F58" s="2767">
        <v>300</v>
      </c>
      <c r="G58" s="2767">
        <v>305</v>
      </c>
      <c r="H58" s="2767">
        <v>260</v>
      </c>
      <c r="I58" s="2767">
        <v>305</v>
      </c>
      <c r="J58" s="2768">
        <v>310</v>
      </c>
      <c r="K58" s="2768">
        <v>310</v>
      </c>
      <c r="L58" s="2768">
        <v>300</v>
      </c>
      <c r="M58" s="2768">
        <v>280</v>
      </c>
      <c r="N58" s="2768">
        <v>300</v>
      </c>
      <c r="O58" s="2768">
        <v>310</v>
      </c>
      <c r="P58" s="2768">
        <v>300</v>
      </c>
      <c r="Q58" s="2768">
        <v>300</v>
      </c>
      <c r="R58" s="2768">
        <v>270</v>
      </c>
      <c r="S58" s="2768">
        <v>260</v>
      </c>
      <c r="T58" s="2768">
        <v>260</v>
      </c>
      <c r="U58" s="2768"/>
      <c r="V58" s="2768">
        <v>290</v>
      </c>
      <c r="W58" s="2768">
        <v>280</v>
      </c>
      <c r="X58" s="2768">
        <v>260</v>
      </c>
      <c r="Y58" s="2768">
        <v>275</v>
      </c>
      <c r="Z58" s="2769">
        <v>260</v>
      </c>
      <c r="AA58" s="2768">
        <v>290</v>
      </c>
      <c r="AB58" s="2770">
        <v>300</v>
      </c>
      <c r="AC58" s="2771">
        <v>7372750</v>
      </c>
    </row>
    <row r="59" spans="1:135" s="2183" customFormat="1" ht="12" customHeight="1">
      <c r="A59" s="2757">
        <v>58</v>
      </c>
      <c r="B59" s="2811" t="s">
        <v>348</v>
      </c>
      <c r="C59" s="2794">
        <v>36</v>
      </c>
      <c r="D59" s="2774">
        <v>17</v>
      </c>
      <c r="E59" s="2774">
        <v>17</v>
      </c>
      <c r="F59" s="2774">
        <v>17</v>
      </c>
      <c r="G59" s="2774">
        <v>17</v>
      </c>
      <c r="H59" s="2774">
        <v>17</v>
      </c>
      <c r="I59" s="2774">
        <v>17</v>
      </c>
      <c r="J59" s="2775">
        <v>17</v>
      </c>
      <c r="K59" s="2775">
        <v>55</v>
      </c>
      <c r="L59" s="2775">
        <v>55</v>
      </c>
      <c r="M59" s="2775">
        <v>55</v>
      </c>
      <c r="N59" s="2775">
        <v>55</v>
      </c>
      <c r="O59" s="2775">
        <v>55</v>
      </c>
      <c r="P59" s="2775">
        <v>55</v>
      </c>
      <c r="Q59" s="2775">
        <v>55</v>
      </c>
      <c r="R59" s="2775">
        <v>55</v>
      </c>
      <c r="S59" s="2775">
        <v>55</v>
      </c>
      <c r="T59" s="2775">
        <v>55</v>
      </c>
      <c r="U59" s="2775"/>
      <c r="V59" s="2775">
        <v>55</v>
      </c>
      <c r="W59" s="2775">
        <v>56</v>
      </c>
      <c r="X59" s="2775">
        <v>55</v>
      </c>
      <c r="Y59" s="2775">
        <v>55</v>
      </c>
      <c r="Z59" s="2776">
        <v>55</v>
      </c>
      <c r="AA59" s="2775">
        <v>55</v>
      </c>
      <c r="AB59" s="2777">
        <v>55</v>
      </c>
      <c r="AC59" s="2778">
        <v>1040000</v>
      </c>
    </row>
    <row r="60" spans="1:135" s="2183" customFormat="1" ht="12" customHeight="1">
      <c r="A60" s="2750">
        <v>59</v>
      </c>
      <c r="B60" s="2779" t="s">
        <v>128</v>
      </c>
      <c r="C60" s="2796">
        <v>51</v>
      </c>
      <c r="D60" s="2797">
        <v>51</v>
      </c>
      <c r="E60" s="2797">
        <v>51</v>
      </c>
      <c r="F60" s="2797">
        <v>50</v>
      </c>
      <c r="G60" s="2797">
        <v>50</v>
      </c>
      <c r="H60" s="2797">
        <v>50</v>
      </c>
      <c r="I60" s="2797">
        <v>50</v>
      </c>
      <c r="J60" s="2797">
        <v>50</v>
      </c>
      <c r="K60" s="2797">
        <v>50</v>
      </c>
      <c r="L60" s="2797">
        <v>50</v>
      </c>
      <c r="M60" s="2797">
        <v>50</v>
      </c>
      <c r="N60" s="2797">
        <v>50</v>
      </c>
      <c r="O60" s="2797">
        <v>50</v>
      </c>
      <c r="P60" s="2797">
        <v>50</v>
      </c>
      <c r="Q60" s="2797">
        <v>50</v>
      </c>
      <c r="R60" s="2797">
        <v>40</v>
      </c>
      <c r="S60" s="2797">
        <v>40</v>
      </c>
      <c r="T60" s="2797">
        <v>50</v>
      </c>
      <c r="U60" s="2797"/>
      <c r="V60" s="2797">
        <v>50</v>
      </c>
      <c r="W60" s="2797">
        <v>50</v>
      </c>
      <c r="X60" s="2797">
        <v>50</v>
      </c>
      <c r="Y60" s="2797">
        <v>50</v>
      </c>
      <c r="Z60" s="2798">
        <v>50</v>
      </c>
      <c r="AA60" s="2797">
        <v>50</v>
      </c>
      <c r="AB60" s="2799">
        <v>50</v>
      </c>
      <c r="AC60" s="2800">
        <v>1170240</v>
      </c>
    </row>
    <row r="61" spans="1:135" s="2183" customFormat="1" ht="12" customHeight="1">
      <c r="A61" s="2757">
        <v>60</v>
      </c>
      <c r="B61" s="2785" t="s">
        <v>203</v>
      </c>
      <c r="C61" s="2786">
        <v>19</v>
      </c>
      <c r="D61" s="2787">
        <v>19</v>
      </c>
      <c r="E61" s="2787">
        <v>19</v>
      </c>
      <c r="F61" s="2787">
        <v>19</v>
      </c>
      <c r="G61" s="2787">
        <v>19</v>
      </c>
      <c r="H61" s="2787">
        <v>19</v>
      </c>
      <c r="I61" s="2787">
        <v>19</v>
      </c>
      <c r="J61" s="2787">
        <v>19</v>
      </c>
      <c r="K61" s="2787">
        <v>19</v>
      </c>
      <c r="L61" s="2787">
        <v>19</v>
      </c>
      <c r="M61" s="2787">
        <v>19</v>
      </c>
      <c r="N61" s="2787">
        <v>19</v>
      </c>
      <c r="O61" s="2787">
        <v>19</v>
      </c>
      <c r="P61" s="2787">
        <v>19</v>
      </c>
      <c r="Q61" s="2787">
        <v>19</v>
      </c>
      <c r="R61" s="2787">
        <v>19</v>
      </c>
      <c r="S61" s="2787">
        <v>19</v>
      </c>
      <c r="T61" s="2787">
        <v>19</v>
      </c>
      <c r="U61" s="2787"/>
      <c r="V61" s="2787">
        <v>19</v>
      </c>
      <c r="W61" s="2787">
        <v>19</v>
      </c>
      <c r="X61" s="2787">
        <v>19</v>
      </c>
      <c r="Y61" s="2787">
        <v>19</v>
      </c>
      <c r="Z61" s="2788">
        <v>19</v>
      </c>
      <c r="AA61" s="2787">
        <v>19</v>
      </c>
      <c r="AB61" s="2789">
        <v>19</v>
      </c>
      <c r="AC61" s="2790">
        <v>462912</v>
      </c>
    </row>
    <row r="62" spans="1:135" s="2183" customFormat="1" ht="12" customHeight="1">
      <c r="A62" s="2750">
        <v>61</v>
      </c>
      <c r="B62" s="2758" t="s">
        <v>199</v>
      </c>
      <c r="C62" s="2801">
        <v>22</v>
      </c>
      <c r="D62" s="2761">
        <v>22</v>
      </c>
      <c r="E62" s="2761">
        <v>22</v>
      </c>
      <c r="F62" s="2761">
        <v>22</v>
      </c>
      <c r="G62" s="2761">
        <v>22</v>
      </c>
      <c r="H62" s="2761">
        <v>22</v>
      </c>
      <c r="I62" s="2761">
        <v>22</v>
      </c>
      <c r="J62" s="2761">
        <v>22</v>
      </c>
      <c r="K62" s="2761">
        <v>22</v>
      </c>
      <c r="L62" s="2761">
        <v>22</v>
      </c>
      <c r="M62" s="2761">
        <v>22</v>
      </c>
      <c r="N62" s="2761">
        <v>22</v>
      </c>
      <c r="O62" s="2761">
        <v>22</v>
      </c>
      <c r="P62" s="2761">
        <v>22</v>
      </c>
      <c r="Q62" s="2761">
        <v>22</v>
      </c>
      <c r="R62" s="2761">
        <v>22</v>
      </c>
      <c r="S62" s="2761">
        <v>22</v>
      </c>
      <c r="T62" s="2761">
        <v>22</v>
      </c>
      <c r="U62" s="2761"/>
      <c r="V62" s="2761">
        <v>22</v>
      </c>
      <c r="W62" s="2761">
        <v>22</v>
      </c>
      <c r="X62" s="2761">
        <v>22</v>
      </c>
      <c r="Y62" s="2761">
        <v>22</v>
      </c>
      <c r="Z62" s="2762">
        <v>22</v>
      </c>
      <c r="AA62" s="2761">
        <v>22</v>
      </c>
      <c r="AB62" s="2763">
        <v>22</v>
      </c>
      <c r="AC62" s="2802">
        <v>503856</v>
      </c>
    </row>
    <row r="63" spans="1:135" s="2183" customFormat="1" ht="12" customHeight="1">
      <c r="A63" s="2757">
        <v>62</v>
      </c>
      <c r="B63" s="2810" t="s">
        <v>991</v>
      </c>
      <c r="C63" s="2812">
        <v>22</v>
      </c>
      <c r="D63" s="2813">
        <v>22</v>
      </c>
      <c r="E63" s="2813">
        <v>22</v>
      </c>
      <c r="F63" s="2813">
        <v>22</v>
      </c>
      <c r="G63" s="2813">
        <v>22</v>
      </c>
      <c r="H63" s="2813">
        <v>22</v>
      </c>
      <c r="I63" s="2813">
        <v>20</v>
      </c>
      <c r="J63" s="2814">
        <v>20</v>
      </c>
      <c r="K63" s="2814">
        <v>20</v>
      </c>
      <c r="L63" s="2814">
        <v>20</v>
      </c>
      <c r="M63" s="2814">
        <v>20</v>
      </c>
      <c r="N63" s="2814">
        <v>0</v>
      </c>
      <c r="O63" s="2814">
        <v>0</v>
      </c>
      <c r="P63" s="2814">
        <v>20</v>
      </c>
      <c r="Q63" s="2814">
        <v>20</v>
      </c>
      <c r="R63" s="2814">
        <v>20</v>
      </c>
      <c r="S63" s="2814">
        <v>20</v>
      </c>
      <c r="T63" s="2814">
        <v>20</v>
      </c>
      <c r="U63" s="2814"/>
      <c r="V63" s="2814">
        <v>20</v>
      </c>
      <c r="W63" s="2814">
        <v>20</v>
      </c>
      <c r="X63" s="2814">
        <v>20</v>
      </c>
      <c r="Y63" s="2814">
        <v>20</v>
      </c>
      <c r="Z63" s="2815">
        <v>20</v>
      </c>
      <c r="AA63" s="2814">
        <v>20</v>
      </c>
      <c r="AB63" s="2816">
        <v>20</v>
      </c>
      <c r="AC63" s="2817">
        <v>439380</v>
      </c>
    </row>
    <row r="64" spans="1:135" s="2185" customFormat="1" ht="12" customHeight="1">
      <c r="A64" s="2750">
        <v>63</v>
      </c>
      <c r="B64" s="2811" t="s">
        <v>163</v>
      </c>
      <c r="C64" s="2773">
        <v>150</v>
      </c>
      <c r="D64" s="2774">
        <v>144</v>
      </c>
      <c r="E64" s="2774">
        <v>140</v>
      </c>
      <c r="F64" s="2774">
        <v>136</v>
      </c>
      <c r="G64" s="2774">
        <v>132</v>
      </c>
      <c r="H64" s="2774">
        <v>126</v>
      </c>
      <c r="I64" s="2774">
        <v>112</v>
      </c>
      <c r="J64" s="2775">
        <v>112</v>
      </c>
      <c r="K64" s="2775">
        <v>114</v>
      </c>
      <c r="L64" s="2775">
        <v>110</v>
      </c>
      <c r="M64" s="2775">
        <v>124</v>
      </c>
      <c r="N64" s="2775">
        <v>122</v>
      </c>
      <c r="O64" s="2775">
        <v>122</v>
      </c>
      <c r="P64" s="2775">
        <v>126</v>
      </c>
      <c r="Q64" s="2775">
        <v>140</v>
      </c>
      <c r="R64" s="2775">
        <v>144</v>
      </c>
      <c r="S64" s="2775">
        <v>144</v>
      </c>
      <c r="T64" s="2775">
        <v>134</v>
      </c>
      <c r="U64" s="2775"/>
      <c r="V64" s="2775">
        <v>172</v>
      </c>
      <c r="W64" s="2775">
        <v>162</v>
      </c>
      <c r="X64" s="2775">
        <v>166</v>
      </c>
      <c r="Y64" s="2775">
        <v>172</v>
      </c>
      <c r="Z64" s="2776">
        <v>172</v>
      </c>
      <c r="AA64" s="2775">
        <v>164</v>
      </c>
      <c r="AB64" s="2777">
        <v>164</v>
      </c>
      <c r="AC64" s="2778">
        <v>3363840</v>
      </c>
      <c r="AD64" s="2183"/>
      <c r="AE64" s="2183"/>
      <c r="AF64" s="2183"/>
      <c r="AG64" s="2183"/>
      <c r="AH64" s="2183"/>
      <c r="AI64" s="2183"/>
      <c r="AR64" s="2183"/>
      <c r="AS64" s="2183"/>
      <c r="AT64" s="2183"/>
      <c r="AU64" s="2183"/>
      <c r="AV64" s="2183"/>
      <c r="AW64" s="2183"/>
      <c r="AX64" s="2183"/>
      <c r="AY64" s="2183"/>
      <c r="AZ64" s="2183"/>
      <c r="BA64" s="2183"/>
      <c r="BB64" s="2183"/>
      <c r="BC64" s="2183"/>
      <c r="BD64" s="2183"/>
      <c r="BE64" s="2183"/>
      <c r="BF64" s="2183"/>
      <c r="BG64" s="2183"/>
      <c r="BH64" s="2183"/>
      <c r="BI64" s="2183"/>
      <c r="BJ64" s="2183"/>
      <c r="BK64" s="2183"/>
      <c r="BL64" s="2183"/>
      <c r="BM64" s="2183"/>
      <c r="BN64" s="2183"/>
      <c r="BO64" s="2183"/>
      <c r="BP64" s="2183"/>
      <c r="BQ64" s="2183"/>
      <c r="BR64" s="2183"/>
      <c r="BS64" s="2183"/>
      <c r="BT64" s="2183"/>
      <c r="BU64" s="2183"/>
      <c r="BV64" s="2183"/>
      <c r="BW64" s="2183"/>
      <c r="BX64" s="2183"/>
      <c r="BY64" s="2183"/>
      <c r="BZ64" s="2183"/>
      <c r="CA64" s="2183"/>
      <c r="CB64" s="2183"/>
      <c r="CC64" s="2183"/>
      <c r="CD64" s="2183"/>
      <c r="CE64" s="2183"/>
      <c r="CF64" s="2183"/>
      <c r="CG64" s="2183"/>
      <c r="CH64" s="2183"/>
      <c r="CI64" s="2183"/>
      <c r="CJ64" s="2183"/>
      <c r="CK64" s="2183"/>
      <c r="CL64" s="2183"/>
      <c r="CM64" s="2183"/>
      <c r="CN64" s="2183"/>
      <c r="CO64" s="2183"/>
      <c r="CP64" s="2183"/>
      <c r="CQ64" s="2183"/>
      <c r="CR64" s="2183"/>
      <c r="CS64" s="2183"/>
      <c r="CT64" s="2183"/>
      <c r="CU64" s="2183"/>
      <c r="CV64" s="2183"/>
      <c r="CW64" s="2183"/>
      <c r="CX64" s="2183"/>
      <c r="CY64" s="2183"/>
      <c r="CZ64" s="2183"/>
      <c r="DA64" s="2183"/>
      <c r="DB64" s="2183"/>
      <c r="DC64" s="2183"/>
      <c r="DD64" s="2183"/>
      <c r="DE64" s="2183"/>
      <c r="DF64" s="2183"/>
      <c r="DG64" s="2183"/>
      <c r="DH64" s="2183"/>
      <c r="DI64" s="2183"/>
      <c r="DJ64" s="2183"/>
      <c r="DK64" s="2183"/>
      <c r="DL64" s="2183"/>
      <c r="DM64" s="2183"/>
      <c r="DN64" s="2183"/>
      <c r="DO64" s="2183"/>
      <c r="DP64" s="2183"/>
      <c r="DQ64" s="2183"/>
      <c r="DR64" s="2183"/>
      <c r="DS64" s="2183"/>
      <c r="DT64" s="2183"/>
      <c r="DU64" s="2183"/>
      <c r="DV64" s="2183"/>
      <c r="DW64" s="2183"/>
      <c r="DX64" s="2183"/>
      <c r="DY64" s="2183"/>
      <c r="DZ64" s="2183"/>
      <c r="EA64" s="2183"/>
      <c r="EB64" s="2183"/>
      <c r="EC64" s="2183"/>
      <c r="ED64" s="2183"/>
      <c r="EE64" s="2183"/>
    </row>
    <row r="65" spans="1:29" s="2183" customFormat="1" ht="12" customHeight="1">
      <c r="A65" s="2757">
        <v>64</v>
      </c>
      <c r="B65" s="2795" t="s">
        <v>204</v>
      </c>
      <c r="C65" s="2824">
        <v>26</v>
      </c>
      <c r="D65" s="2825">
        <v>28</v>
      </c>
      <c r="E65" s="2825">
        <v>30</v>
      </c>
      <c r="F65" s="2825">
        <v>32</v>
      </c>
      <c r="G65" s="2825">
        <v>32</v>
      </c>
      <c r="H65" s="2825">
        <v>32</v>
      </c>
      <c r="I65" s="2825">
        <v>7</v>
      </c>
      <c r="J65" s="2797">
        <v>6</v>
      </c>
      <c r="K65" s="2797">
        <v>7</v>
      </c>
      <c r="L65" s="2797">
        <v>2</v>
      </c>
      <c r="M65" s="2797">
        <v>2</v>
      </c>
      <c r="N65" s="2797">
        <v>3</v>
      </c>
      <c r="O65" s="2797">
        <v>3</v>
      </c>
      <c r="P65" s="2797">
        <v>2</v>
      </c>
      <c r="Q65" s="2797">
        <v>2</v>
      </c>
      <c r="R65" s="2797">
        <v>4</v>
      </c>
      <c r="S65" s="2797">
        <v>6</v>
      </c>
      <c r="T65" s="2797">
        <v>6</v>
      </c>
      <c r="U65" s="2797"/>
      <c r="V65" s="2797">
        <v>6</v>
      </c>
      <c r="W65" s="2797">
        <v>6</v>
      </c>
      <c r="X65" s="2797">
        <v>4</v>
      </c>
      <c r="Y65" s="2797">
        <v>18</v>
      </c>
      <c r="Z65" s="2798">
        <v>23</v>
      </c>
      <c r="AA65" s="2797">
        <v>31</v>
      </c>
      <c r="AB65" s="2799">
        <v>32</v>
      </c>
      <c r="AC65" s="2826">
        <v>357600</v>
      </c>
    </row>
    <row r="66" spans="1:29" s="2183" customFormat="1" ht="12" customHeight="1">
      <c r="A66" s="2750">
        <v>65</v>
      </c>
      <c r="B66" s="2751" t="s">
        <v>257</v>
      </c>
      <c r="C66" s="2786">
        <v>22</v>
      </c>
      <c r="D66" s="2787">
        <v>22</v>
      </c>
      <c r="E66" s="2787">
        <v>22</v>
      </c>
      <c r="F66" s="2787">
        <v>22</v>
      </c>
      <c r="G66" s="2787">
        <v>22</v>
      </c>
      <c r="H66" s="2787">
        <v>22</v>
      </c>
      <c r="I66" s="2787">
        <v>22</v>
      </c>
      <c r="J66" s="2787">
        <v>22</v>
      </c>
      <c r="K66" s="2787">
        <v>22</v>
      </c>
      <c r="L66" s="2787">
        <v>22</v>
      </c>
      <c r="M66" s="2787">
        <v>22</v>
      </c>
      <c r="N66" s="2787">
        <v>22</v>
      </c>
      <c r="O66" s="2787">
        <v>22</v>
      </c>
      <c r="P66" s="2787">
        <v>22</v>
      </c>
      <c r="Q66" s="2787">
        <v>22</v>
      </c>
      <c r="R66" s="2787">
        <v>22</v>
      </c>
      <c r="S66" s="2787">
        <v>22</v>
      </c>
      <c r="T66" s="2787">
        <v>22</v>
      </c>
      <c r="U66" s="2787"/>
      <c r="V66" s="2787">
        <v>22</v>
      </c>
      <c r="W66" s="2787">
        <v>22</v>
      </c>
      <c r="X66" s="2787">
        <v>22</v>
      </c>
      <c r="Y66" s="2787">
        <v>22</v>
      </c>
      <c r="Z66" s="2788">
        <v>22</v>
      </c>
      <c r="AA66" s="2787">
        <v>22</v>
      </c>
      <c r="AB66" s="2789">
        <v>22</v>
      </c>
      <c r="AC66" s="2790">
        <v>516060</v>
      </c>
    </row>
    <row r="67" spans="1:29" s="2183" customFormat="1" ht="12" customHeight="1">
      <c r="A67" s="2757">
        <v>66</v>
      </c>
      <c r="B67" s="2791" t="s">
        <v>971</v>
      </c>
      <c r="C67" s="2759">
        <v>11</v>
      </c>
      <c r="D67" s="2760">
        <v>11</v>
      </c>
      <c r="E67" s="2760">
        <v>11</v>
      </c>
      <c r="F67" s="2760">
        <v>11</v>
      </c>
      <c r="G67" s="2760">
        <v>11</v>
      </c>
      <c r="H67" s="2760">
        <v>11</v>
      </c>
      <c r="I67" s="2760">
        <v>11</v>
      </c>
      <c r="J67" s="2761">
        <v>11</v>
      </c>
      <c r="K67" s="2761">
        <v>11</v>
      </c>
      <c r="L67" s="2761">
        <v>11</v>
      </c>
      <c r="M67" s="2761">
        <v>11</v>
      </c>
      <c r="N67" s="2761">
        <v>11</v>
      </c>
      <c r="O67" s="2761">
        <v>8</v>
      </c>
      <c r="P67" s="2761">
        <v>8</v>
      </c>
      <c r="Q67" s="2761">
        <v>8</v>
      </c>
      <c r="R67" s="2761">
        <v>8</v>
      </c>
      <c r="S67" s="2761">
        <v>8</v>
      </c>
      <c r="T67" s="2761">
        <v>8</v>
      </c>
      <c r="U67" s="2761"/>
      <c r="V67" s="2761">
        <v>11</v>
      </c>
      <c r="W67" s="2761">
        <v>11</v>
      </c>
      <c r="X67" s="2761">
        <v>11</v>
      </c>
      <c r="Y67" s="2761">
        <v>11</v>
      </c>
      <c r="Z67" s="2762">
        <v>11</v>
      </c>
      <c r="AA67" s="2761">
        <v>8</v>
      </c>
      <c r="AB67" s="2763">
        <v>11</v>
      </c>
      <c r="AC67" s="2764">
        <v>241020</v>
      </c>
    </row>
    <row r="68" spans="1:29" s="2183" customFormat="1" ht="12" customHeight="1">
      <c r="A68" s="2750">
        <v>67</v>
      </c>
      <c r="B68" s="2827" t="s">
        <v>258</v>
      </c>
      <c r="C68" s="2766">
        <v>33</v>
      </c>
      <c r="D68" s="2767">
        <v>33</v>
      </c>
      <c r="E68" s="2767">
        <v>33</v>
      </c>
      <c r="F68" s="2767">
        <v>33</v>
      </c>
      <c r="G68" s="2767">
        <v>33</v>
      </c>
      <c r="H68" s="2767">
        <v>33</v>
      </c>
      <c r="I68" s="2767">
        <v>33</v>
      </c>
      <c r="J68" s="2768">
        <v>33</v>
      </c>
      <c r="K68" s="2768">
        <v>33</v>
      </c>
      <c r="L68" s="2768">
        <v>33</v>
      </c>
      <c r="M68" s="2768">
        <v>33</v>
      </c>
      <c r="N68" s="2768">
        <v>33</v>
      </c>
      <c r="O68" s="2768">
        <v>33</v>
      </c>
      <c r="P68" s="2768">
        <v>33</v>
      </c>
      <c r="Q68" s="2768">
        <v>25</v>
      </c>
      <c r="R68" s="2768">
        <v>25</v>
      </c>
      <c r="S68" s="2768">
        <v>33</v>
      </c>
      <c r="T68" s="2768">
        <v>33</v>
      </c>
      <c r="U68" s="2768"/>
      <c r="V68" s="2768">
        <v>33</v>
      </c>
      <c r="W68" s="2768">
        <v>33</v>
      </c>
      <c r="X68" s="2768">
        <v>33</v>
      </c>
      <c r="Y68" s="2768">
        <v>33</v>
      </c>
      <c r="Z68" s="2769">
        <v>33</v>
      </c>
      <c r="AA68" s="2768">
        <v>33</v>
      </c>
      <c r="AB68" s="2770">
        <v>33</v>
      </c>
      <c r="AC68" s="2771">
        <v>805700</v>
      </c>
    </row>
    <row r="69" spans="1:29" s="2183" customFormat="1" ht="12" customHeight="1">
      <c r="A69" s="2757">
        <v>68</v>
      </c>
      <c r="B69" s="2811" t="s">
        <v>990</v>
      </c>
      <c r="C69" s="2773">
        <v>22</v>
      </c>
      <c r="D69" s="2774">
        <v>22</v>
      </c>
      <c r="E69" s="2774">
        <v>22</v>
      </c>
      <c r="F69" s="2774">
        <v>22</v>
      </c>
      <c r="G69" s="2774">
        <v>22</v>
      </c>
      <c r="H69" s="2774">
        <v>22</v>
      </c>
      <c r="I69" s="2774">
        <v>22</v>
      </c>
      <c r="J69" s="2775">
        <v>0</v>
      </c>
      <c r="K69" s="2775">
        <v>22</v>
      </c>
      <c r="L69" s="2775">
        <v>22</v>
      </c>
      <c r="M69" s="2775">
        <v>22</v>
      </c>
      <c r="N69" s="2775">
        <v>22</v>
      </c>
      <c r="O69" s="2775">
        <v>22</v>
      </c>
      <c r="P69" s="2775">
        <v>22</v>
      </c>
      <c r="Q69" s="2775">
        <v>21</v>
      </c>
      <c r="R69" s="2775">
        <v>21</v>
      </c>
      <c r="S69" s="2775">
        <v>21</v>
      </c>
      <c r="T69" s="2775">
        <v>21</v>
      </c>
      <c r="U69" s="2775"/>
      <c r="V69" s="2775">
        <v>21</v>
      </c>
      <c r="W69" s="2775">
        <v>21</v>
      </c>
      <c r="X69" s="2775">
        <v>21</v>
      </c>
      <c r="Y69" s="2775">
        <v>21</v>
      </c>
      <c r="Z69" s="2776">
        <v>21</v>
      </c>
      <c r="AA69" s="2775">
        <v>21</v>
      </c>
      <c r="AB69" s="2777">
        <v>22</v>
      </c>
      <c r="AC69" s="2778">
        <v>481600</v>
      </c>
    </row>
    <row r="70" spans="1:29" s="2183" customFormat="1" ht="12" customHeight="1">
      <c r="A70" s="2750">
        <v>69</v>
      </c>
      <c r="B70" s="2779" t="s">
        <v>349</v>
      </c>
      <c r="C70" s="2796">
        <v>25</v>
      </c>
      <c r="D70" s="2797">
        <v>25</v>
      </c>
      <c r="E70" s="2797">
        <v>25</v>
      </c>
      <c r="F70" s="2797">
        <v>25</v>
      </c>
      <c r="G70" s="2797">
        <v>25</v>
      </c>
      <c r="H70" s="2797">
        <v>25</v>
      </c>
      <c r="I70" s="2797">
        <v>25</v>
      </c>
      <c r="J70" s="2797">
        <v>0</v>
      </c>
      <c r="K70" s="2797">
        <v>25</v>
      </c>
      <c r="L70" s="2797">
        <v>25</v>
      </c>
      <c r="M70" s="2797">
        <v>25</v>
      </c>
      <c r="N70" s="2797">
        <v>25</v>
      </c>
      <c r="O70" s="2797">
        <v>25</v>
      </c>
      <c r="P70" s="2797">
        <v>25</v>
      </c>
      <c r="Q70" s="2797">
        <v>25</v>
      </c>
      <c r="R70" s="2797">
        <v>25</v>
      </c>
      <c r="S70" s="2797">
        <v>25</v>
      </c>
      <c r="T70" s="2797">
        <v>25</v>
      </c>
      <c r="U70" s="2797"/>
      <c r="V70" s="2797">
        <v>25</v>
      </c>
      <c r="W70" s="2797">
        <v>25</v>
      </c>
      <c r="X70" s="2797">
        <v>25</v>
      </c>
      <c r="Y70" s="2797">
        <v>25</v>
      </c>
      <c r="Z70" s="2798">
        <v>25</v>
      </c>
      <c r="AA70" s="2797">
        <v>25</v>
      </c>
      <c r="AB70" s="2799">
        <v>25</v>
      </c>
      <c r="AC70" s="2800">
        <v>600000</v>
      </c>
    </row>
    <row r="71" spans="1:29" s="2183" customFormat="1" ht="12" customHeight="1">
      <c r="A71" s="2757">
        <v>70</v>
      </c>
      <c r="B71" s="2785" t="s">
        <v>350</v>
      </c>
      <c r="C71" s="2786">
        <v>31</v>
      </c>
      <c r="D71" s="2787">
        <v>31</v>
      </c>
      <c r="E71" s="2787">
        <v>31</v>
      </c>
      <c r="F71" s="2787">
        <v>31</v>
      </c>
      <c r="G71" s="2787">
        <v>31</v>
      </c>
      <c r="H71" s="2787">
        <v>31</v>
      </c>
      <c r="I71" s="2787">
        <v>31</v>
      </c>
      <c r="J71" s="2787">
        <v>31</v>
      </c>
      <c r="K71" s="2787">
        <v>31</v>
      </c>
      <c r="L71" s="2787">
        <v>31</v>
      </c>
      <c r="M71" s="2787">
        <v>31</v>
      </c>
      <c r="N71" s="2787">
        <v>30</v>
      </c>
      <c r="O71" s="2787">
        <v>29</v>
      </c>
      <c r="P71" s="2787">
        <v>29</v>
      </c>
      <c r="Q71" s="2787">
        <v>29</v>
      </c>
      <c r="R71" s="2787">
        <v>29</v>
      </c>
      <c r="S71" s="2787">
        <v>29</v>
      </c>
      <c r="T71" s="2787">
        <v>29</v>
      </c>
      <c r="U71" s="2787"/>
      <c r="V71" s="2787">
        <v>29</v>
      </c>
      <c r="W71" s="2787">
        <v>24</v>
      </c>
      <c r="X71" s="2787">
        <v>32</v>
      </c>
      <c r="Y71" s="2787">
        <v>32</v>
      </c>
      <c r="Z71" s="2788">
        <v>32</v>
      </c>
      <c r="AA71" s="2787">
        <v>32</v>
      </c>
      <c r="AB71" s="2789">
        <v>31</v>
      </c>
      <c r="AC71" s="2790">
        <v>712080</v>
      </c>
    </row>
    <row r="72" spans="1:29" s="2183" customFormat="1" ht="12" customHeight="1">
      <c r="A72" s="2750">
        <v>71</v>
      </c>
      <c r="B72" s="2791" t="s">
        <v>351</v>
      </c>
      <c r="C72" s="2792">
        <v>25</v>
      </c>
      <c r="D72" s="2760">
        <v>25</v>
      </c>
      <c r="E72" s="2760">
        <v>25</v>
      </c>
      <c r="F72" s="2760">
        <v>25</v>
      </c>
      <c r="G72" s="2760">
        <v>25</v>
      </c>
      <c r="H72" s="2760">
        <v>25</v>
      </c>
      <c r="I72" s="2760">
        <v>25</v>
      </c>
      <c r="J72" s="2761">
        <v>25</v>
      </c>
      <c r="K72" s="2761">
        <v>25</v>
      </c>
      <c r="L72" s="2761">
        <v>25</v>
      </c>
      <c r="M72" s="2761">
        <v>25</v>
      </c>
      <c r="N72" s="2761">
        <v>25</v>
      </c>
      <c r="O72" s="2761">
        <v>25</v>
      </c>
      <c r="P72" s="2761">
        <v>25</v>
      </c>
      <c r="Q72" s="2761">
        <v>25</v>
      </c>
      <c r="R72" s="2761">
        <v>25</v>
      </c>
      <c r="S72" s="2761">
        <v>25</v>
      </c>
      <c r="T72" s="2761">
        <v>25</v>
      </c>
      <c r="U72" s="2761"/>
      <c r="V72" s="2761">
        <v>25</v>
      </c>
      <c r="W72" s="2761">
        <v>25</v>
      </c>
      <c r="X72" s="2761">
        <v>25</v>
      </c>
      <c r="Y72" s="2761">
        <v>25</v>
      </c>
      <c r="Z72" s="2762">
        <v>25</v>
      </c>
      <c r="AA72" s="2761">
        <v>25</v>
      </c>
      <c r="AB72" s="2763">
        <v>25</v>
      </c>
      <c r="AC72" s="2764">
        <v>586300</v>
      </c>
    </row>
    <row r="73" spans="1:29" s="2183" customFormat="1" ht="12" customHeight="1">
      <c r="A73" s="2757">
        <v>72</v>
      </c>
      <c r="B73" s="2810" t="s">
        <v>1178</v>
      </c>
      <c r="C73" s="2793">
        <v>33</v>
      </c>
      <c r="D73" s="2767">
        <v>33</v>
      </c>
      <c r="E73" s="2767">
        <v>33</v>
      </c>
      <c r="F73" s="2767">
        <v>8</v>
      </c>
      <c r="G73" s="2767">
        <v>8</v>
      </c>
      <c r="H73" s="2767">
        <v>9</v>
      </c>
      <c r="I73" s="2767">
        <v>9</v>
      </c>
      <c r="J73" s="2768">
        <v>8</v>
      </c>
      <c r="K73" s="2768">
        <v>8</v>
      </c>
      <c r="L73" s="2768">
        <v>8</v>
      </c>
      <c r="M73" s="2768">
        <v>8</v>
      </c>
      <c r="N73" s="2768">
        <v>8</v>
      </c>
      <c r="O73" s="2768">
        <v>8</v>
      </c>
      <c r="P73" s="2768">
        <v>8</v>
      </c>
      <c r="Q73" s="2768">
        <v>8</v>
      </c>
      <c r="R73" s="2768">
        <v>8</v>
      </c>
      <c r="S73" s="2768">
        <v>8</v>
      </c>
      <c r="T73" s="2768">
        <v>22</v>
      </c>
      <c r="U73" s="2768"/>
      <c r="V73" s="2768">
        <v>22</v>
      </c>
      <c r="W73" s="2768">
        <v>22</v>
      </c>
      <c r="X73" s="2768">
        <v>25</v>
      </c>
      <c r="Y73" s="2768">
        <v>25</v>
      </c>
      <c r="Z73" s="2769">
        <v>25</v>
      </c>
      <c r="AA73" s="2768">
        <v>25</v>
      </c>
      <c r="AB73" s="2770">
        <v>28</v>
      </c>
      <c r="AC73" s="2771">
        <v>391600</v>
      </c>
    </row>
    <row r="74" spans="1:29" s="2183" customFormat="1" ht="12" customHeight="1">
      <c r="A74" s="2750">
        <v>73</v>
      </c>
      <c r="B74" s="2811" t="s">
        <v>121</v>
      </c>
      <c r="C74" s="2794">
        <v>22</v>
      </c>
      <c r="D74" s="2774">
        <v>22</v>
      </c>
      <c r="E74" s="2774">
        <v>22</v>
      </c>
      <c r="F74" s="2774">
        <v>22</v>
      </c>
      <c r="G74" s="2774">
        <v>22</v>
      </c>
      <c r="H74" s="2774">
        <v>22</v>
      </c>
      <c r="I74" s="2774">
        <v>22</v>
      </c>
      <c r="J74" s="2775">
        <v>22</v>
      </c>
      <c r="K74" s="2775">
        <v>22</v>
      </c>
      <c r="L74" s="2775">
        <v>22</v>
      </c>
      <c r="M74" s="2775">
        <v>22</v>
      </c>
      <c r="N74" s="2775">
        <v>22</v>
      </c>
      <c r="O74" s="2775">
        <v>22</v>
      </c>
      <c r="P74" s="2775">
        <v>22</v>
      </c>
      <c r="Q74" s="2775">
        <v>51</v>
      </c>
      <c r="R74" s="2775">
        <v>52</v>
      </c>
      <c r="S74" s="2775">
        <v>52</v>
      </c>
      <c r="T74" s="2775">
        <v>52</v>
      </c>
      <c r="U74" s="2775"/>
      <c r="V74" s="2775">
        <v>53</v>
      </c>
      <c r="W74" s="2775">
        <v>52</v>
      </c>
      <c r="X74" s="2775">
        <v>52</v>
      </c>
      <c r="Y74" s="2775">
        <v>52</v>
      </c>
      <c r="Z74" s="2776">
        <v>52</v>
      </c>
      <c r="AA74" s="2775">
        <v>52</v>
      </c>
      <c r="AB74" s="2777">
        <v>52</v>
      </c>
      <c r="AC74" s="2778">
        <v>823295</v>
      </c>
    </row>
    <row r="75" spans="1:29" s="2183" customFormat="1" ht="12" customHeight="1">
      <c r="A75" s="2757">
        <v>76</v>
      </c>
      <c r="B75" s="2791" t="s">
        <v>125</v>
      </c>
      <c r="C75" s="2801"/>
      <c r="D75" s="2761"/>
      <c r="E75" s="2761"/>
      <c r="F75" s="2761"/>
      <c r="G75" s="2761"/>
      <c r="H75" s="2761"/>
      <c r="I75" s="2761"/>
      <c r="J75" s="2761"/>
      <c r="K75" s="2761"/>
      <c r="L75" s="2761"/>
      <c r="M75" s="2761"/>
      <c r="N75" s="2761"/>
      <c r="O75" s="2761"/>
      <c r="P75" s="2761"/>
      <c r="Q75" s="2761"/>
      <c r="R75" s="2761"/>
      <c r="S75" s="2761"/>
      <c r="T75" s="2761"/>
      <c r="U75" s="2761"/>
      <c r="V75" s="2761">
        <v>0</v>
      </c>
      <c r="W75" s="2761">
        <v>17</v>
      </c>
      <c r="X75" s="2761">
        <v>17</v>
      </c>
      <c r="Y75" s="2761"/>
      <c r="Z75" s="2762"/>
      <c r="AA75" s="2761"/>
      <c r="AB75" s="2763"/>
      <c r="AC75" s="2802">
        <v>28800</v>
      </c>
    </row>
    <row r="76" spans="1:29" s="2183" customFormat="1" ht="12" customHeight="1">
      <c r="A76" s="2750">
        <v>77</v>
      </c>
      <c r="B76" s="2810" t="s">
        <v>154</v>
      </c>
      <c r="C76" s="2812">
        <v>100</v>
      </c>
      <c r="D76" s="2813">
        <v>100</v>
      </c>
      <c r="E76" s="2813">
        <v>60</v>
      </c>
      <c r="F76" s="2813">
        <v>60</v>
      </c>
      <c r="G76" s="2813">
        <v>7</v>
      </c>
      <c r="H76" s="2813">
        <v>7</v>
      </c>
      <c r="I76" s="2813">
        <v>7</v>
      </c>
      <c r="J76" s="2814">
        <v>7</v>
      </c>
      <c r="K76" s="2814">
        <v>7</v>
      </c>
      <c r="L76" s="2814">
        <v>30</v>
      </c>
      <c r="M76" s="2814">
        <v>40</v>
      </c>
      <c r="N76" s="2814">
        <v>40</v>
      </c>
      <c r="O76" s="2814">
        <v>40</v>
      </c>
      <c r="P76" s="2814">
        <v>45</v>
      </c>
      <c r="Q76" s="2814">
        <v>85</v>
      </c>
      <c r="R76" s="2814">
        <v>60</v>
      </c>
      <c r="S76" s="2814">
        <v>30</v>
      </c>
      <c r="T76" s="2814">
        <v>7</v>
      </c>
      <c r="U76" s="2814"/>
      <c r="V76" s="2814">
        <v>10</v>
      </c>
      <c r="W76" s="2814">
        <v>15</v>
      </c>
      <c r="X76" s="2814">
        <v>70</v>
      </c>
      <c r="Y76" s="2814">
        <v>100</v>
      </c>
      <c r="Z76" s="2815">
        <v>50</v>
      </c>
      <c r="AA76" s="2814">
        <v>50</v>
      </c>
      <c r="AB76" s="2816">
        <v>50</v>
      </c>
      <c r="AC76" s="2817">
        <v>1241280</v>
      </c>
    </row>
    <row r="77" spans="1:29" s="2183" customFormat="1" ht="12" customHeight="1">
      <c r="A77" s="2757">
        <v>78</v>
      </c>
      <c r="B77" s="2811" t="s">
        <v>126</v>
      </c>
      <c r="C77" s="2773">
        <v>51</v>
      </c>
      <c r="D77" s="2774">
        <v>51</v>
      </c>
      <c r="E77" s="2774">
        <v>51</v>
      </c>
      <c r="F77" s="2774">
        <v>51</v>
      </c>
      <c r="G77" s="2774">
        <v>51</v>
      </c>
      <c r="H77" s="2774">
        <v>51</v>
      </c>
      <c r="I77" s="2774">
        <v>51</v>
      </c>
      <c r="J77" s="2775">
        <v>43</v>
      </c>
      <c r="K77" s="2775">
        <v>42</v>
      </c>
      <c r="L77" s="2775">
        <v>42</v>
      </c>
      <c r="M77" s="2775">
        <v>47</v>
      </c>
      <c r="N77" s="2775">
        <v>51</v>
      </c>
      <c r="O77" s="2775">
        <v>51</v>
      </c>
      <c r="P77" s="2775">
        <v>51</v>
      </c>
      <c r="Q77" s="2775">
        <v>51</v>
      </c>
      <c r="R77" s="2775">
        <v>51</v>
      </c>
      <c r="S77" s="2775">
        <v>51</v>
      </c>
      <c r="T77" s="2775">
        <v>51</v>
      </c>
      <c r="U77" s="2775"/>
      <c r="V77" s="2775">
        <v>51</v>
      </c>
      <c r="W77" s="2775">
        <v>51</v>
      </c>
      <c r="X77" s="2775">
        <v>51</v>
      </c>
      <c r="Y77" s="2775">
        <v>52</v>
      </c>
      <c r="Z77" s="2776">
        <v>52</v>
      </c>
      <c r="AA77" s="2775">
        <v>52</v>
      </c>
      <c r="AB77" s="2777">
        <v>52</v>
      </c>
      <c r="AC77" s="2778">
        <v>1207680</v>
      </c>
    </row>
    <row r="78" spans="1:29" s="2183" customFormat="1" ht="12" customHeight="1">
      <c r="A78" s="2750">
        <v>79</v>
      </c>
      <c r="B78" s="2779" t="s">
        <v>1222</v>
      </c>
      <c r="C78" s="2828">
        <v>149</v>
      </c>
      <c r="D78" s="2829">
        <v>115</v>
      </c>
      <c r="E78" s="2829">
        <v>100</v>
      </c>
      <c r="F78" s="2829">
        <v>100</v>
      </c>
      <c r="G78" s="2829">
        <v>65</v>
      </c>
      <c r="H78" s="2829">
        <v>48</v>
      </c>
      <c r="I78" s="2829">
        <v>48</v>
      </c>
      <c r="J78" s="2781">
        <v>48</v>
      </c>
      <c r="K78" s="2781">
        <v>98</v>
      </c>
      <c r="L78" s="2781">
        <v>98</v>
      </c>
      <c r="M78" s="2781">
        <v>82</v>
      </c>
      <c r="N78" s="2781">
        <v>82</v>
      </c>
      <c r="O78" s="2781">
        <v>82</v>
      </c>
      <c r="P78" s="2781">
        <v>98</v>
      </c>
      <c r="Q78" s="2781">
        <v>132</v>
      </c>
      <c r="R78" s="2781">
        <v>132</v>
      </c>
      <c r="S78" s="2781">
        <v>132</v>
      </c>
      <c r="T78" s="2781">
        <v>132</v>
      </c>
      <c r="U78" s="2781"/>
      <c r="V78" s="2781">
        <v>149</v>
      </c>
      <c r="W78" s="2781">
        <v>149</v>
      </c>
      <c r="X78" s="2781">
        <v>149</v>
      </c>
      <c r="Y78" s="2781">
        <v>149</v>
      </c>
      <c r="Z78" s="2782">
        <v>149</v>
      </c>
      <c r="AA78" s="2781">
        <v>149</v>
      </c>
      <c r="AB78" s="2783">
        <v>149</v>
      </c>
      <c r="AC78" s="2830">
        <v>2686080</v>
      </c>
    </row>
    <row r="79" spans="1:29" s="2183" customFormat="1" ht="12" customHeight="1">
      <c r="A79" s="2757">
        <v>80</v>
      </c>
      <c r="B79" s="2785" t="s">
        <v>352</v>
      </c>
      <c r="C79" s="2786">
        <v>91</v>
      </c>
      <c r="D79" s="2787">
        <v>91</v>
      </c>
      <c r="E79" s="2787">
        <v>91</v>
      </c>
      <c r="F79" s="2787">
        <v>91</v>
      </c>
      <c r="G79" s="2787">
        <v>91</v>
      </c>
      <c r="H79" s="2787">
        <v>24</v>
      </c>
      <c r="I79" s="2787">
        <v>8</v>
      </c>
      <c r="J79" s="2787">
        <v>8</v>
      </c>
      <c r="K79" s="2787">
        <v>24</v>
      </c>
      <c r="L79" s="2787">
        <v>32</v>
      </c>
      <c r="M79" s="2787">
        <v>32</v>
      </c>
      <c r="N79" s="2787">
        <v>32</v>
      </c>
      <c r="O79" s="2787">
        <v>64</v>
      </c>
      <c r="P79" s="2787">
        <v>64</v>
      </c>
      <c r="Q79" s="2787">
        <v>90</v>
      </c>
      <c r="R79" s="2787">
        <v>90</v>
      </c>
      <c r="S79" s="2787">
        <v>90</v>
      </c>
      <c r="T79" s="2787">
        <v>90</v>
      </c>
      <c r="U79" s="2787"/>
      <c r="V79" s="2787">
        <v>90</v>
      </c>
      <c r="W79" s="2787">
        <v>90</v>
      </c>
      <c r="X79" s="2787">
        <v>90</v>
      </c>
      <c r="Y79" s="2787">
        <v>90</v>
      </c>
      <c r="Z79" s="2788">
        <v>90</v>
      </c>
      <c r="AA79" s="2787">
        <v>91</v>
      </c>
      <c r="AB79" s="2789">
        <v>91</v>
      </c>
      <c r="AC79" s="2790">
        <v>1665600</v>
      </c>
    </row>
    <row r="80" spans="1:29" s="2183" customFormat="1" ht="12" customHeight="1">
      <c r="A80" s="2750">
        <v>81</v>
      </c>
      <c r="B80" s="2791" t="s">
        <v>989</v>
      </c>
      <c r="C80" s="2759"/>
      <c r="D80" s="2760"/>
      <c r="E80" s="2760"/>
      <c r="F80" s="2760"/>
      <c r="G80" s="2760"/>
      <c r="H80" s="2760"/>
      <c r="I80" s="2760"/>
      <c r="J80" s="2761"/>
      <c r="K80" s="2761">
        <v>0</v>
      </c>
      <c r="L80" s="2761">
        <v>7</v>
      </c>
      <c r="M80" s="2761">
        <v>8</v>
      </c>
      <c r="N80" s="2761">
        <v>8</v>
      </c>
      <c r="O80" s="2761">
        <v>8</v>
      </c>
      <c r="P80" s="2761">
        <v>8</v>
      </c>
      <c r="Q80" s="2761">
        <v>8</v>
      </c>
      <c r="R80" s="2761">
        <v>8</v>
      </c>
      <c r="S80" s="2761">
        <v>8</v>
      </c>
      <c r="T80" s="2761">
        <v>8</v>
      </c>
      <c r="U80" s="2761"/>
      <c r="V80" s="2761">
        <v>8</v>
      </c>
      <c r="W80" s="2761">
        <v>8</v>
      </c>
      <c r="X80" s="2761">
        <v>8</v>
      </c>
      <c r="Y80" s="2761">
        <v>8</v>
      </c>
      <c r="Z80" s="2762">
        <v>8</v>
      </c>
      <c r="AA80" s="2761">
        <v>0</v>
      </c>
      <c r="AB80" s="2763"/>
      <c r="AC80" s="2764">
        <v>115656</v>
      </c>
    </row>
    <row r="81" spans="1:29" s="2183" customFormat="1" ht="12" customHeight="1">
      <c r="A81" s="2757">
        <v>82</v>
      </c>
      <c r="B81" s="2810" t="s">
        <v>353</v>
      </c>
      <c r="C81" s="2766">
        <v>64</v>
      </c>
      <c r="D81" s="2767">
        <v>15</v>
      </c>
      <c r="E81" s="2767">
        <v>15</v>
      </c>
      <c r="F81" s="2767">
        <v>15</v>
      </c>
      <c r="G81" s="2767">
        <v>15</v>
      </c>
      <c r="H81" s="2767">
        <v>15</v>
      </c>
      <c r="I81" s="2767">
        <v>15</v>
      </c>
      <c r="J81" s="2768">
        <v>15</v>
      </c>
      <c r="K81" s="2768">
        <v>15</v>
      </c>
      <c r="L81" s="2768">
        <v>45</v>
      </c>
      <c r="M81" s="2768">
        <v>80</v>
      </c>
      <c r="N81" s="2768">
        <v>64</v>
      </c>
      <c r="O81" s="2768">
        <v>64</v>
      </c>
      <c r="P81" s="2768">
        <v>64</v>
      </c>
      <c r="Q81" s="2768">
        <v>64</v>
      </c>
      <c r="R81" s="2768">
        <v>15</v>
      </c>
      <c r="S81" s="2768">
        <v>15</v>
      </c>
      <c r="T81" s="2768">
        <v>15</v>
      </c>
      <c r="U81" s="2768"/>
      <c r="V81" s="2768">
        <v>15</v>
      </c>
      <c r="W81" s="2768">
        <v>40</v>
      </c>
      <c r="X81" s="2768">
        <v>50</v>
      </c>
      <c r="Y81" s="2768">
        <v>72</v>
      </c>
      <c r="Z81" s="2769">
        <v>81</v>
      </c>
      <c r="AA81" s="2768">
        <v>81</v>
      </c>
      <c r="AB81" s="2770">
        <v>81</v>
      </c>
      <c r="AC81" s="2771">
        <v>1052376</v>
      </c>
    </row>
    <row r="82" spans="1:29" s="2183" customFormat="1" ht="12" customHeight="1">
      <c r="A82" s="2750">
        <v>83</v>
      </c>
      <c r="B82" s="2811" t="s">
        <v>200</v>
      </c>
      <c r="C82" s="2773">
        <v>11</v>
      </c>
      <c r="D82" s="2774">
        <v>11</v>
      </c>
      <c r="E82" s="2774">
        <v>11</v>
      </c>
      <c r="F82" s="2774">
        <v>11</v>
      </c>
      <c r="G82" s="2774">
        <v>11</v>
      </c>
      <c r="H82" s="2774">
        <v>0</v>
      </c>
      <c r="I82" s="2774"/>
      <c r="J82" s="2775"/>
      <c r="K82" s="2775"/>
      <c r="L82" s="2775"/>
      <c r="M82" s="2775"/>
      <c r="N82" s="2775">
        <v>10</v>
      </c>
      <c r="O82" s="2775">
        <v>10</v>
      </c>
      <c r="P82" s="2775">
        <v>10</v>
      </c>
      <c r="Q82" s="2775">
        <v>51</v>
      </c>
      <c r="R82" s="2775">
        <v>21</v>
      </c>
      <c r="S82" s="2775">
        <v>11</v>
      </c>
      <c r="T82" s="2775">
        <v>11</v>
      </c>
      <c r="U82" s="2775"/>
      <c r="V82" s="2775">
        <v>50</v>
      </c>
      <c r="W82" s="2775">
        <v>51</v>
      </c>
      <c r="X82" s="2775">
        <v>21</v>
      </c>
      <c r="Y82" s="2775">
        <v>20</v>
      </c>
      <c r="Z82" s="2776">
        <v>10</v>
      </c>
      <c r="AA82" s="2775">
        <v>10</v>
      </c>
      <c r="AB82" s="2777">
        <v>11</v>
      </c>
      <c r="AC82" s="2778">
        <v>249727</v>
      </c>
    </row>
    <row r="83" spans="1:29" s="2183" customFormat="1" ht="12" customHeight="1">
      <c r="A83" s="2757">
        <v>84</v>
      </c>
      <c r="B83" s="2779" t="s">
        <v>984</v>
      </c>
      <c r="C83" s="2780">
        <v>85</v>
      </c>
      <c r="D83" s="2781">
        <v>85</v>
      </c>
      <c r="E83" s="2781">
        <v>85</v>
      </c>
      <c r="F83" s="2781">
        <v>85</v>
      </c>
      <c r="G83" s="2781">
        <v>85</v>
      </c>
      <c r="H83" s="2781">
        <v>85</v>
      </c>
      <c r="I83" s="2781">
        <v>85</v>
      </c>
      <c r="J83" s="2781">
        <v>85</v>
      </c>
      <c r="K83" s="2781">
        <v>85</v>
      </c>
      <c r="L83" s="2781">
        <v>85</v>
      </c>
      <c r="M83" s="2781">
        <v>85</v>
      </c>
      <c r="N83" s="2781">
        <v>85</v>
      </c>
      <c r="O83" s="2781">
        <v>85</v>
      </c>
      <c r="P83" s="2781">
        <v>85</v>
      </c>
      <c r="Q83" s="2781">
        <v>85</v>
      </c>
      <c r="R83" s="2781">
        <v>85</v>
      </c>
      <c r="S83" s="2781">
        <v>85</v>
      </c>
      <c r="T83" s="2781">
        <v>85</v>
      </c>
      <c r="U83" s="2781"/>
      <c r="V83" s="2781">
        <v>85</v>
      </c>
      <c r="W83" s="2781">
        <v>85</v>
      </c>
      <c r="X83" s="2781">
        <v>85</v>
      </c>
      <c r="Y83" s="2781">
        <v>85</v>
      </c>
      <c r="Z83" s="2782">
        <v>85</v>
      </c>
      <c r="AA83" s="2781">
        <v>85</v>
      </c>
      <c r="AB83" s="2783">
        <v>85</v>
      </c>
      <c r="AC83" s="2784">
        <v>1052376</v>
      </c>
    </row>
    <row r="84" spans="1:29" s="2183" customFormat="1" ht="12" customHeight="1">
      <c r="A84" s="2750">
        <v>85</v>
      </c>
      <c r="B84" s="2785" t="s">
        <v>255</v>
      </c>
      <c r="C84" s="2786">
        <v>50</v>
      </c>
      <c r="D84" s="2787">
        <v>10</v>
      </c>
      <c r="E84" s="2787">
        <v>10</v>
      </c>
      <c r="F84" s="2787">
        <v>10</v>
      </c>
      <c r="G84" s="2787">
        <v>10</v>
      </c>
      <c r="H84" s="2787">
        <v>10</v>
      </c>
      <c r="I84" s="2787">
        <v>10</v>
      </c>
      <c r="J84" s="2787">
        <v>10</v>
      </c>
      <c r="K84" s="2787">
        <v>40</v>
      </c>
      <c r="L84" s="2787">
        <v>40</v>
      </c>
      <c r="M84" s="2787">
        <v>40</v>
      </c>
      <c r="N84" s="2787">
        <v>40</v>
      </c>
      <c r="O84" s="2787">
        <v>40</v>
      </c>
      <c r="P84" s="2787">
        <v>40</v>
      </c>
      <c r="Q84" s="2787">
        <v>90</v>
      </c>
      <c r="R84" s="2787">
        <v>50</v>
      </c>
      <c r="S84" s="2787">
        <v>10</v>
      </c>
      <c r="T84" s="2787">
        <v>10</v>
      </c>
      <c r="U84" s="2787"/>
      <c r="V84" s="2787">
        <v>50</v>
      </c>
      <c r="W84" s="2787">
        <v>50</v>
      </c>
      <c r="X84" s="2787">
        <v>50</v>
      </c>
      <c r="Y84" s="2787">
        <v>50</v>
      </c>
      <c r="Z84" s="2788">
        <v>20</v>
      </c>
      <c r="AA84" s="2787">
        <v>20</v>
      </c>
      <c r="AB84" s="2789">
        <v>10</v>
      </c>
      <c r="AC84" s="2790">
        <v>803306</v>
      </c>
    </row>
    <row r="85" spans="1:29" s="2183" customFormat="1" ht="12" customHeight="1">
      <c r="A85" s="2757">
        <v>86</v>
      </c>
      <c r="B85" s="2791" t="s">
        <v>146</v>
      </c>
      <c r="C85" s="2792">
        <v>200</v>
      </c>
      <c r="D85" s="2760">
        <v>200</v>
      </c>
      <c r="E85" s="2760">
        <v>200</v>
      </c>
      <c r="F85" s="2760">
        <v>200</v>
      </c>
      <c r="G85" s="2760">
        <v>200</v>
      </c>
      <c r="H85" s="2760">
        <v>200</v>
      </c>
      <c r="I85" s="2760">
        <v>200</v>
      </c>
      <c r="J85" s="2761">
        <v>200</v>
      </c>
      <c r="K85" s="2761">
        <v>240</v>
      </c>
      <c r="L85" s="2761">
        <v>200</v>
      </c>
      <c r="M85" s="2761">
        <v>200</v>
      </c>
      <c r="N85" s="2761">
        <v>200</v>
      </c>
      <c r="O85" s="2761">
        <v>200</v>
      </c>
      <c r="P85" s="2761">
        <v>200</v>
      </c>
      <c r="Q85" s="2761">
        <v>305</v>
      </c>
      <c r="R85" s="2761">
        <v>200</v>
      </c>
      <c r="S85" s="2761">
        <v>200</v>
      </c>
      <c r="T85" s="2761">
        <v>200</v>
      </c>
      <c r="U85" s="2761"/>
      <c r="V85" s="2761">
        <v>305</v>
      </c>
      <c r="W85" s="2761">
        <v>200</v>
      </c>
      <c r="X85" s="2761">
        <v>200</v>
      </c>
      <c r="Y85" s="2761">
        <v>200</v>
      </c>
      <c r="Z85" s="2762">
        <v>200</v>
      </c>
      <c r="AA85" s="2761">
        <v>200</v>
      </c>
      <c r="AB85" s="2763">
        <v>200</v>
      </c>
      <c r="AC85" s="2764">
        <v>5246342</v>
      </c>
    </row>
    <row r="86" spans="1:29" s="2183" customFormat="1" ht="12" customHeight="1">
      <c r="A86" s="2750">
        <v>87</v>
      </c>
      <c r="B86" s="2810" t="s">
        <v>123</v>
      </c>
      <c r="C86" s="2793">
        <v>91</v>
      </c>
      <c r="D86" s="2767">
        <v>96</v>
      </c>
      <c r="E86" s="2767">
        <v>56</v>
      </c>
      <c r="F86" s="2767">
        <v>7</v>
      </c>
      <c r="G86" s="2767">
        <v>7</v>
      </c>
      <c r="H86" s="2767">
        <v>7</v>
      </c>
      <c r="I86" s="2767">
        <v>7</v>
      </c>
      <c r="J86" s="2768">
        <v>7</v>
      </c>
      <c r="K86" s="2768">
        <v>7</v>
      </c>
      <c r="L86" s="2768">
        <v>40</v>
      </c>
      <c r="M86" s="2768">
        <v>40</v>
      </c>
      <c r="N86" s="2768">
        <v>40</v>
      </c>
      <c r="O86" s="2768">
        <v>40</v>
      </c>
      <c r="P86" s="2768">
        <v>53</v>
      </c>
      <c r="Q86" s="2768">
        <v>100</v>
      </c>
      <c r="R86" s="2768">
        <v>70</v>
      </c>
      <c r="S86" s="2768">
        <v>40</v>
      </c>
      <c r="T86" s="2768">
        <v>10</v>
      </c>
      <c r="U86" s="2768"/>
      <c r="V86" s="2768">
        <v>28</v>
      </c>
      <c r="W86" s="2768">
        <v>100</v>
      </c>
      <c r="X86" s="2768">
        <v>100</v>
      </c>
      <c r="Y86" s="2768">
        <v>100</v>
      </c>
      <c r="Z86" s="2769">
        <v>71</v>
      </c>
      <c r="AA86" s="2768">
        <v>57</v>
      </c>
      <c r="AB86" s="2770">
        <v>56</v>
      </c>
      <c r="AC86" s="2771">
        <v>1217280</v>
      </c>
    </row>
    <row r="87" spans="1:29" s="2183" customFormat="1" ht="12" customHeight="1">
      <c r="A87" s="2757">
        <v>88</v>
      </c>
      <c r="B87" s="2811" t="s">
        <v>973</v>
      </c>
      <c r="C87" s="2794">
        <v>20</v>
      </c>
      <c r="D87" s="2774">
        <v>20</v>
      </c>
      <c r="E87" s="2774">
        <v>20</v>
      </c>
      <c r="F87" s="2774">
        <v>20</v>
      </c>
      <c r="G87" s="2774">
        <v>20</v>
      </c>
      <c r="H87" s="2774">
        <v>20</v>
      </c>
      <c r="I87" s="2774">
        <v>20</v>
      </c>
      <c r="J87" s="2775">
        <v>20</v>
      </c>
      <c r="K87" s="2775">
        <v>20</v>
      </c>
      <c r="L87" s="2775">
        <v>20</v>
      </c>
      <c r="M87" s="2775">
        <v>20</v>
      </c>
      <c r="N87" s="2775">
        <v>20</v>
      </c>
      <c r="O87" s="2775">
        <v>20</v>
      </c>
      <c r="P87" s="2775">
        <v>20</v>
      </c>
      <c r="Q87" s="2775">
        <v>20</v>
      </c>
      <c r="R87" s="2775">
        <v>20</v>
      </c>
      <c r="S87" s="2775">
        <v>20</v>
      </c>
      <c r="T87" s="2775">
        <v>20</v>
      </c>
      <c r="U87" s="2775"/>
      <c r="V87" s="2775">
        <v>20</v>
      </c>
      <c r="W87" s="2775">
        <v>20</v>
      </c>
      <c r="X87" s="2775">
        <v>20</v>
      </c>
      <c r="Y87" s="2775">
        <v>20</v>
      </c>
      <c r="Z87" s="2776">
        <v>20</v>
      </c>
      <c r="AA87" s="2775">
        <v>20</v>
      </c>
      <c r="AB87" s="2777">
        <v>20</v>
      </c>
      <c r="AC87" s="2778">
        <v>746368</v>
      </c>
    </row>
    <row r="88" spans="1:29" s="2183" customFormat="1" ht="12" customHeight="1">
      <c r="A88" s="2757">
        <v>90</v>
      </c>
      <c r="B88" s="2785" t="s">
        <v>986</v>
      </c>
      <c r="C88" s="2786">
        <v>5</v>
      </c>
      <c r="D88" s="2787">
        <v>5</v>
      </c>
      <c r="E88" s="2787">
        <v>5</v>
      </c>
      <c r="F88" s="2787">
        <v>5</v>
      </c>
      <c r="G88" s="2787">
        <v>5</v>
      </c>
      <c r="H88" s="2787">
        <v>5</v>
      </c>
      <c r="I88" s="2787">
        <v>5</v>
      </c>
      <c r="J88" s="2787">
        <v>5</v>
      </c>
      <c r="K88" s="2787">
        <v>5</v>
      </c>
      <c r="L88" s="2787">
        <v>5</v>
      </c>
      <c r="M88" s="2787">
        <v>5</v>
      </c>
      <c r="N88" s="2787">
        <v>5</v>
      </c>
      <c r="O88" s="2787">
        <v>5</v>
      </c>
      <c r="P88" s="2787">
        <v>5</v>
      </c>
      <c r="Q88" s="2787">
        <v>5</v>
      </c>
      <c r="R88" s="2787">
        <v>5</v>
      </c>
      <c r="S88" s="2787">
        <v>5</v>
      </c>
      <c r="T88" s="2787">
        <v>5</v>
      </c>
      <c r="U88" s="2787"/>
      <c r="V88" s="2787">
        <v>5</v>
      </c>
      <c r="W88" s="2787">
        <v>5</v>
      </c>
      <c r="X88" s="2787">
        <v>5</v>
      </c>
      <c r="Y88" s="2787">
        <v>5</v>
      </c>
      <c r="Z88" s="2788">
        <v>5</v>
      </c>
      <c r="AA88" s="2787">
        <v>5</v>
      </c>
      <c r="AB88" s="2789">
        <v>5</v>
      </c>
      <c r="AC88" s="2790">
        <v>120000</v>
      </c>
    </row>
    <row r="89" spans="1:29" s="2183" customFormat="1" ht="12" customHeight="1">
      <c r="A89" s="2750">
        <v>91</v>
      </c>
      <c r="B89" s="2791" t="s">
        <v>155</v>
      </c>
      <c r="C89" s="2801">
        <v>90</v>
      </c>
      <c r="D89" s="2761">
        <v>90</v>
      </c>
      <c r="E89" s="2761">
        <v>90</v>
      </c>
      <c r="F89" s="2761">
        <v>90</v>
      </c>
      <c r="G89" s="2761">
        <v>90</v>
      </c>
      <c r="H89" s="2761">
        <v>90</v>
      </c>
      <c r="I89" s="2761">
        <v>90</v>
      </c>
      <c r="J89" s="2761">
        <v>90</v>
      </c>
      <c r="K89" s="2761">
        <v>90</v>
      </c>
      <c r="L89" s="2761">
        <v>90</v>
      </c>
      <c r="M89" s="2761">
        <v>80</v>
      </c>
      <c r="N89" s="2761">
        <v>90</v>
      </c>
      <c r="O89" s="2761">
        <v>90</v>
      </c>
      <c r="P89" s="2761">
        <v>90</v>
      </c>
      <c r="Q89" s="2761">
        <v>90</v>
      </c>
      <c r="R89" s="2761">
        <v>90</v>
      </c>
      <c r="S89" s="2761">
        <v>90</v>
      </c>
      <c r="T89" s="2761">
        <v>90</v>
      </c>
      <c r="U89" s="2761"/>
      <c r="V89" s="2761">
        <v>90</v>
      </c>
      <c r="W89" s="2761">
        <v>90</v>
      </c>
      <c r="X89" s="2761">
        <v>90</v>
      </c>
      <c r="Y89" s="2761">
        <v>90</v>
      </c>
      <c r="Z89" s="2762">
        <v>90</v>
      </c>
      <c r="AA89" s="2761">
        <v>90</v>
      </c>
      <c r="AB89" s="2763">
        <v>90</v>
      </c>
      <c r="AC89" s="2802">
        <v>2082960</v>
      </c>
    </row>
    <row r="90" spans="1:29" s="2183" customFormat="1" ht="12" customHeight="1">
      <c r="A90" s="2757">
        <v>92</v>
      </c>
      <c r="B90" s="2810" t="s">
        <v>993</v>
      </c>
      <c r="C90" s="2812">
        <v>50</v>
      </c>
      <c r="D90" s="2813">
        <v>50</v>
      </c>
      <c r="E90" s="2813">
        <v>50</v>
      </c>
      <c r="F90" s="2813">
        <v>50</v>
      </c>
      <c r="G90" s="2813">
        <v>50</v>
      </c>
      <c r="H90" s="2813">
        <v>50</v>
      </c>
      <c r="I90" s="2813">
        <v>50</v>
      </c>
      <c r="J90" s="2814">
        <v>50</v>
      </c>
      <c r="K90" s="2814">
        <v>50</v>
      </c>
      <c r="L90" s="2814">
        <v>50</v>
      </c>
      <c r="M90" s="2814">
        <v>50</v>
      </c>
      <c r="N90" s="2814">
        <v>50</v>
      </c>
      <c r="O90" s="2814">
        <v>50</v>
      </c>
      <c r="P90" s="2814">
        <v>50</v>
      </c>
      <c r="Q90" s="2814">
        <v>50</v>
      </c>
      <c r="R90" s="2814">
        <v>50</v>
      </c>
      <c r="S90" s="2814">
        <v>10</v>
      </c>
      <c r="T90" s="2814">
        <v>10</v>
      </c>
      <c r="U90" s="2814"/>
      <c r="V90" s="2814">
        <v>23</v>
      </c>
      <c r="W90" s="2814">
        <v>50</v>
      </c>
      <c r="X90" s="2814">
        <v>50</v>
      </c>
      <c r="Y90" s="2814">
        <v>50</v>
      </c>
      <c r="Z90" s="2815">
        <v>50</v>
      </c>
      <c r="AA90" s="2814">
        <v>50</v>
      </c>
      <c r="AB90" s="2816">
        <v>50</v>
      </c>
      <c r="AC90" s="2817">
        <v>1093000</v>
      </c>
    </row>
    <row r="91" spans="1:29" s="2183" customFormat="1" ht="12" customHeight="1">
      <c r="A91" s="2750">
        <v>93</v>
      </c>
      <c r="B91" s="2811" t="s">
        <v>985</v>
      </c>
      <c r="C91" s="2773">
        <v>51</v>
      </c>
      <c r="D91" s="2774">
        <v>51</v>
      </c>
      <c r="E91" s="2774">
        <v>51</v>
      </c>
      <c r="F91" s="2774">
        <v>51</v>
      </c>
      <c r="G91" s="2774">
        <v>51</v>
      </c>
      <c r="H91" s="2774">
        <v>51</v>
      </c>
      <c r="I91" s="2774">
        <v>45</v>
      </c>
      <c r="J91" s="2775">
        <v>45</v>
      </c>
      <c r="K91" s="2775">
        <v>45</v>
      </c>
      <c r="L91" s="2775">
        <v>45</v>
      </c>
      <c r="M91" s="2775">
        <v>45</v>
      </c>
      <c r="N91" s="2775">
        <v>45</v>
      </c>
      <c r="O91" s="2775">
        <v>40</v>
      </c>
      <c r="P91" s="2775">
        <v>45</v>
      </c>
      <c r="Q91" s="2775">
        <v>45</v>
      </c>
      <c r="R91" s="2775">
        <v>45</v>
      </c>
      <c r="S91" s="2775">
        <v>45</v>
      </c>
      <c r="T91" s="2775">
        <v>45</v>
      </c>
      <c r="U91" s="2775"/>
      <c r="V91" s="2775">
        <v>45</v>
      </c>
      <c r="W91" s="2775">
        <v>45</v>
      </c>
      <c r="X91" s="2775">
        <v>45</v>
      </c>
      <c r="Y91" s="2775">
        <v>45</v>
      </c>
      <c r="Z91" s="2776">
        <v>45</v>
      </c>
      <c r="AA91" s="2775">
        <v>45</v>
      </c>
      <c r="AB91" s="2777">
        <v>45</v>
      </c>
      <c r="AC91" s="2778">
        <v>977468</v>
      </c>
    </row>
    <row r="92" spans="1:29" s="2183" customFormat="1" ht="12" customHeight="1">
      <c r="A92" s="2757">
        <v>94</v>
      </c>
      <c r="B92" s="2779" t="s">
        <v>153</v>
      </c>
      <c r="C92" s="2828">
        <v>7</v>
      </c>
      <c r="D92" s="2829">
        <v>7</v>
      </c>
      <c r="E92" s="2829">
        <v>7</v>
      </c>
      <c r="F92" s="2829">
        <v>7</v>
      </c>
      <c r="G92" s="2829">
        <v>7</v>
      </c>
      <c r="H92" s="2829">
        <v>7</v>
      </c>
      <c r="I92" s="2829">
        <v>7</v>
      </c>
      <c r="J92" s="2781">
        <v>7</v>
      </c>
      <c r="K92" s="2781">
        <v>16</v>
      </c>
      <c r="L92" s="2781">
        <v>40</v>
      </c>
      <c r="M92" s="2781">
        <v>40</v>
      </c>
      <c r="N92" s="2781">
        <v>40</v>
      </c>
      <c r="O92" s="2781">
        <v>40</v>
      </c>
      <c r="P92" s="2781">
        <v>40</v>
      </c>
      <c r="Q92" s="2781">
        <v>40</v>
      </c>
      <c r="R92" s="2781">
        <v>80</v>
      </c>
      <c r="S92" s="2781">
        <v>24</v>
      </c>
      <c r="T92" s="2781">
        <v>24</v>
      </c>
      <c r="U92" s="2781"/>
      <c r="V92" s="2781">
        <v>24</v>
      </c>
      <c r="W92" s="2781">
        <v>102</v>
      </c>
      <c r="X92" s="2781">
        <v>102</v>
      </c>
      <c r="Y92" s="2781">
        <v>30</v>
      </c>
      <c r="Z92" s="2782">
        <v>30</v>
      </c>
      <c r="AA92" s="2781">
        <v>30</v>
      </c>
      <c r="AB92" s="2783">
        <v>7</v>
      </c>
      <c r="AC92" s="2830">
        <v>777312</v>
      </c>
    </row>
    <row r="93" spans="1:29" s="2183" customFormat="1" ht="12" customHeight="1">
      <c r="A93" s="2750">
        <v>95</v>
      </c>
      <c r="B93" s="2785" t="s">
        <v>151</v>
      </c>
      <c r="C93" s="2786">
        <v>46</v>
      </c>
      <c r="D93" s="2787">
        <v>46</v>
      </c>
      <c r="E93" s="2787">
        <v>47</v>
      </c>
      <c r="F93" s="2787">
        <v>47</v>
      </c>
      <c r="G93" s="2787">
        <v>47</v>
      </c>
      <c r="H93" s="2787">
        <v>42</v>
      </c>
      <c r="I93" s="2787">
        <v>45</v>
      </c>
      <c r="J93" s="2787">
        <v>44</v>
      </c>
      <c r="K93" s="2787">
        <v>44</v>
      </c>
      <c r="L93" s="2787">
        <v>44</v>
      </c>
      <c r="M93" s="2787">
        <v>44</v>
      </c>
      <c r="N93" s="2787">
        <v>44</v>
      </c>
      <c r="O93" s="2787">
        <v>40</v>
      </c>
      <c r="P93" s="2787">
        <v>44</v>
      </c>
      <c r="Q93" s="2787">
        <v>44</v>
      </c>
      <c r="R93" s="2787">
        <v>44</v>
      </c>
      <c r="S93" s="2787">
        <v>45</v>
      </c>
      <c r="T93" s="2787">
        <v>45</v>
      </c>
      <c r="U93" s="2787"/>
      <c r="V93" s="2787">
        <v>43</v>
      </c>
      <c r="W93" s="2787">
        <v>44</v>
      </c>
      <c r="X93" s="2787">
        <v>45</v>
      </c>
      <c r="Y93" s="2787">
        <v>45</v>
      </c>
      <c r="Z93" s="2788">
        <v>46</v>
      </c>
      <c r="AA93" s="2787">
        <v>46</v>
      </c>
      <c r="AB93" s="2789">
        <v>45</v>
      </c>
      <c r="AC93" s="2790">
        <v>1074240</v>
      </c>
    </row>
    <row r="94" spans="1:29" s="2183" customFormat="1" ht="12" customHeight="1">
      <c r="A94" s="2757">
        <v>96</v>
      </c>
      <c r="B94" s="2791" t="s">
        <v>205</v>
      </c>
      <c r="C94" s="2759">
        <v>79</v>
      </c>
      <c r="D94" s="2760">
        <v>79</v>
      </c>
      <c r="E94" s="2760">
        <v>79</v>
      </c>
      <c r="F94" s="2760">
        <v>79</v>
      </c>
      <c r="G94" s="2760">
        <v>79</v>
      </c>
      <c r="H94" s="2760">
        <v>79</v>
      </c>
      <c r="I94" s="2760">
        <v>79</v>
      </c>
      <c r="J94" s="2761">
        <v>79</v>
      </c>
      <c r="K94" s="2761">
        <v>84</v>
      </c>
      <c r="L94" s="2761">
        <v>80</v>
      </c>
      <c r="M94" s="2761">
        <v>91</v>
      </c>
      <c r="N94" s="2761">
        <v>99</v>
      </c>
      <c r="O94" s="2761">
        <v>95</v>
      </c>
      <c r="P94" s="2761">
        <v>90</v>
      </c>
      <c r="Q94" s="2761">
        <v>82</v>
      </c>
      <c r="R94" s="2761">
        <v>99</v>
      </c>
      <c r="S94" s="2761">
        <v>99</v>
      </c>
      <c r="T94" s="2761">
        <v>98</v>
      </c>
      <c r="U94" s="2761"/>
      <c r="V94" s="2761">
        <v>99</v>
      </c>
      <c r="W94" s="2761">
        <v>99</v>
      </c>
      <c r="X94" s="2761">
        <v>99</v>
      </c>
      <c r="Y94" s="2761">
        <v>86</v>
      </c>
      <c r="Z94" s="2762">
        <v>89</v>
      </c>
      <c r="AA94" s="2761">
        <v>100</v>
      </c>
      <c r="AB94" s="2763">
        <v>100</v>
      </c>
      <c r="AC94" s="2764">
        <v>2089920</v>
      </c>
    </row>
    <row r="95" spans="1:29" s="2183" customFormat="1" ht="12" customHeight="1">
      <c r="A95" s="2750">
        <v>97</v>
      </c>
      <c r="B95" s="2810" t="s">
        <v>162</v>
      </c>
      <c r="C95" s="2766">
        <v>40</v>
      </c>
      <c r="D95" s="2767">
        <v>40</v>
      </c>
      <c r="E95" s="2767">
        <v>40</v>
      </c>
      <c r="F95" s="2767">
        <v>40</v>
      </c>
      <c r="G95" s="2767">
        <v>40</v>
      </c>
      <c r="H95" s="2767">
        <v>40</v>
      </c>
      <c r="I95" s="2767">
        <v>40</v>
      </c>
      <c r="J95" s="2768">
        <v>40</v>
      </c>
      <c r="K95" s="2768">
        <v>40</v>
      </c>
      <c r="L95" s="2768">
        <v>40</v>
      </c>
      <c r="M95" s="2768">
        <v>40</v>
      </c>
      <c r="N95" s="2768">
        <v>40</v>
      </c>
      <c r="O95" s="2768">
        <v>33</v>
      </c>
      <c r="P95" s="2768">
        <v>40</v>
      </c>
      <c r="Q95" s="2768">
        <v>40</v>
      </c>
      <c r="R95" s="2768">
        <v>6</v>
      </c>
      <c r="S95" s="2768">
        <v>6</v>
      </c>
      <c r="T95" s="2768">
        <v>6</v>
      </c>
      <c r="U95" s="2768"/>
      <c r="V95" s="2768">
        <v>6</v>
      </c>
      <c r="W95" s="2768">
        <v>6</v>
      </c>
      <c r="X95" s="2768">
        <v>22</v>
      </c>
      <c r="Y95" s="2768">
        <v>40</v>
      </c>
      <c r="Z95" s="2769">
        <v>40</v>
      </c>
      <c r="AA95" s="2768">
        <v>39</v>
      </c>
      <c r="AB95" s="2770">
        <v>40</v>
      </c>
      <c r="AC95" s="2771">
        <v>836592</v>
      </c>
    </row>
    <row r="96" spans="1:29" s="2183" customFormat="1" ht="12" customHeight="1">
      <c r="A96" s="2757">
        <v>98</v>
      </c>
      <c r="B96" s="2811" t="s">
        <v>354</v>
      </c>
      <c r="C96" s="2773">
        <v>8</v>
      </c>
      <c r="D96" s="2774">
        <v>8</v>
      </c>
      <c r="E96" s="2774">
        <v>8</v>
      </c>
      <c r="F96" s="2774">
        <v>8</v>
      </c>
      <c r="G96" s="2774">
        <v>8</v>
      </c>
      <c r="H96" s="2774">
        <v>8</v>
      </c>
      <c r="I96" s="2774">
        <v>8</v>
      </c>
      <c r="J96" s="2775">
        <v>8</v>
      </c>
      <c r="K96" s="2775">
        <v>8</v>
      </c>
      <c r="L96" s="2775">
        <v>8</v>
      </c>
      <c r="M96" s="2775">
        <v>8</v>
      </c>
      <c r="N96" s="2775">
        <v>8</v>
      </c>
      <c r="O96" s="2775">
        <v>8</v>
      </c>
      <c r="P96" s="2775">
        <v>8</v>
      </c>
      <c r="Q96" s="2775">
        <v>8</v>
      </c>
      <c r="R96" s="2775">
        <v>8</v>
      </c>
      <c r="S96" s="2775">
        <v>8</v>
      </c>
      <c r="T96" s="2775">
        <v>8</v>
      </c>
      <c r="U96" s="2775"/>
      <c r="V96" s="2775">
        <v>8</v>
      </c>
      <c r="W96" s="2775">
        <v>8</v>
      </c>
      <c r="X96" s="2775">
        <v>8</v>
      </c>
      <c r="Y96" s="2775">
        <v>8</v>
      </c>
      <c r="Z96" s="2776">
        <v>8</v>
      </c>
      <c r="AA96" s="2775">
        <v>8</v>
      </c>
      <c r="AB96" s="2777">
        <v>8</v>
      </c>
      <c r="AC96" s="2778">
        <v>168960</v>
      </c>
    </row>
    <row r="97" spans="1:29" s="2183" customFormat="1" ht="12" customHeight="1">
      <c r="A97" s="2750">
        <v>99</v>
      </c>
      <c r="B97" s="2779" t="s">
        <v>171</v>
      </c>
      <c r="C97" s="2780">
        <v>15</v>
      </c>
      <c r="D97" s="2781">
        <v>15</v>
      </c>
      <c r="E97" s="2781">
        <v>15</v>
      </c>
      <c r="F97" s="2781">
        <v>15</v>
      </c>
      <c r="G97" s="2781">
        <v>15</v>
      </c>
      <c r="H97" s="2781">
        <v>15</v>
      </c>
      <c r="I97" s="2781">
        <v>15</v>
      </c>
      <c r="J97" s="2781">
        <v>15</v>
      </c>
      <c r="K97" s="2781">
        <v>24</v>
      </c>
      <c r="L97" s="2781">
        <v>42</v>
      </c>
      <c r="M97" s="2781">
        <v>55</v>
      </c>
      <c r="N97" s="2781">
        <v>55</v>
      </c>
      <c r="O97" s="2781">
        <v>55</v>
      </c>
      <c r="P97" s="2781">
        <v>55</v>
      </c>
      <c r="Q97" s="2781">
        <v>55</v>
      </c>
      <c r="R97" s="2781">
        <v>15</v>
      </c>
      <c r="S97" s="2781">
        <v>15</v>
      </c>
      <c r="T97" s="2781">
        <v>15</v>
      </c>
      <c r="U97" s="2781"/>
      <c r="V97" s="2781">
        <v>22</v>
      </c>
      <c r="W97" s="2781">
        <v>55</v>
      </c>
      <c r="X97" s="2781">
        <v>55</v>
      </c>
      <c r="Y97" s="2781">
        <v>55</v>
      </c>
      <c r="Z97" s="2782">
        <v>55</v>
      </c>
      <c r="AA97" s="2781">
        <v>55</v>
      </c>
      <c r="AB97" s="2783">
        <v>55</v>
      </c>
      <c r="AC97" s="2784">
        <v>870813</v>
      </c>
    </row>
    <row r="98" spans="1:29" s="2183" customFormat="1" ht="12" customHeight="1">
      <c r="A98" s="2757">
        <v>100</v>
      </c>
      <c r="B98" s="2785" t="s">
        <v>216</v>
      </c>
      <c r="C98" s="2786">
        <v>18</v>
      </c>
      <c r="D98" s="2787">
        <v>18</v>
      </c>
      <c r="E98" s="2787">
        <v>18</v>
      </c>
      <c r="F98" s="2787">
        <v>18</v>
      </c>
      <c r="G98" s="2787">
        <v>17</v>
      </c>
      <c r="H98" s="2787">
        <v>18</v>
      </c>
      <c r="I98" s="2787">
        <v>18</v>
      </c>
      <c r="J98" s="2787">
        <v>18</v>
      </c>
      <c r="K98" s="2787">
        <v>54</v>
      </c>
      <c r="L98" s="2787">
        <v>55</v>
      </c>
      <c r="M98" s="2787">
        <v>56</v>
      </c>
      <c r="N98" s="2787">
        <v>56</v>
      </c>
      <c r="O98" s="2787">
        <v>56</v>
      </c>
      <c r="P98" s="2787">
        <v>56</v>
      </c>
      <c r="Q98" s="2787">
        <v>56</v>
      </c>
      <c r="R98" s="2787">
        <v>56</v>
      </c>
      <c r="S98" s="2787">
        <v>56</v>
      </c>
      <c r="T98" s="2787">
        <v>55</v>
      </c>
      <c r="U98" s="2787"/>
      <c r="V98" s="2787">
        <v>55</v>
      </c>
      <c r="W98" s="2787">
        <v>55</v>
      </c>
      <c r="X98" s="2787">
        <v>56</v>
      </c>
      <c r="Y98" s="2787">
        <v>56</v>
      </c>
      <c r="Z98" s="2788">
        <v>56</v>
      </c>
      <c r="AA98" s="2787">
        <v>56</v>
      </c>
      <c r="AB98" s="2789">
        <v>56</v>
      </c>
      <c r="AC98" s="2790">
        <v>1035013</v>
      </c>
    </row>
    <row r="99" spans="1:29" s="2183" customFormat="1" ht="12" customHeight="1">
      <c r="A99" s="2750">
        <v>101</v>
      </c>
      <c r="B99" s="2831" t="s">
        <v>1181</v>
      </c>
      <c r="C99" s="2792">
        <v>130</v>
      </c>
      <c r="D99" s="2760">
        <v>130</v>
      </c>
      <c r="E99" s="2760">
        <v>130</v>
      </c>
      <c r="F99" s="2760">
        <v>130</v>
      </c>
      <c r="G99" s="2760">
        <v>130</v>
      </c>
      <c r="H99" s="2760">
        <v>130</v>
      </c>
      <c r="I99" s="2760">
        <v>130</v>
      </c>
      <c r="J99" s="2761">
        <v>130</v>
      </c>
      <c r="K99" s="2761">
        <v>163</v>
      </c>
      <c r="L99" s="2761">
        <v>163</v>
      </c>
      <c r="M99" s="2761">
        <v>163</v>
      </c>
      <c r="N99" s="2761">
        <v>163</v>
      </c>
      <c r="O99" s="2761">
        <v>163</v>
      </c>
      <c r="P99" s="2761">
        <v>163</v>
      </c>
      <c r="Q99" s="2761">
        <v>163</v>
      </c>
      <c r="R99" s="2761">
        <v>130</v>
      </c>
      <c r="S99" s="2761">
        <v>100</v>
      </c>
      <c r="T99" s="2761">
        <v>163</v>
      </c>
      <c r="U99" s="2761"/>
      <c r="V99" s="2761">
        <v>163</v>
      </c>
      <c r="W99" s="2761">
        <v>163</v>
      </c>
      <c r="X99" s="2761">
        <v>163</v>
      </c>
      <c r="Y99" s="2761">
        <v>163</v>
      </c>
      <c r="Z99" s="2762">
        <v>163</v>
      </c>
      <c r="AA99" s="2761">
        <v>163</v>
      </c>
      <c r="AB99" s="2763">
        <v>100</v>
      </c>
      <c r="AC99" s="2764">
        <v>3521070</v>
      </c>
    </row>
    <row r="100" spans="1:29" s="2183" customFormat="1" ht="12" customHeight="1">
      <c r="A100" s="2757">
        <v>102</v>
      </c>
      <c r="B100" s="2832" t="s">
        <v>355</v>
      </c>
      <c r="C100" s="2793"/>
      <c r="D100" s="2767"/>
      <c r="E100" s="2767"/>
      <c r="F100" s="2767"/>
      <c r="G100" s="2767"/>
      <c r="H100" s="2767">
        <v>0.1</v>
      </c>
      <c r="I100" s="2767">
        <v>0.4</v>
      </c>
      <c r="J100" s="2768">
        <v>0.4</v>
      </c>
      <c r="K100" s="2768">
        <v>0.6</v>
      </c>
      <c r="L100" s="2768">
        <v>1.2</v>
      </c>
      <c r="M100" s="2768">
        <v>0.9</v>
      </c>
      <c r="N100" s="2768">
        <v>1.3</v>
      </c>
      <c r="O100" s="2768">
        <v>1.2</v>
      </c>
      <c r="P100" s="2768">
        <v>1</v>
      </c>
      <c r="Q100" s="2768">
        <v>1</v>
      </c>
      <c r="R100" s="2768">
        <v>0.7</v>
      </c>
      <c r="S100" s="2768">
        <v>0.5</v>
      </c>
      <c r="T100" s="2768">
        <v>0.1</v>
      </c>
      <c r="U100" s="2768"/>
      <c r="V100" s="2768">
        <v>0</v>
      </c>
      <c r="W100" s="2768"/>
      <c r="X100" s="2768"/>
      <c r="Y100" s="2768"/>
      <c r="Z100" s="2769"/>
      <c r="AA100" s="2768"/>
      <c r="AB100" s="2770"/>
      <c r="AC100" s="2771">
        <v>10800</v>
      </c>
    </row>
    <row r="101" spans="1:29" s="2183" customFormat="1" ht="12" customHeight="1">
      <c r="A101" s="2750">
        <v>103</v>
      </c>
      <c r="B101" s="2833" t="s">
        <v>230</v>
      </c>
      <c r="C101" s="2794">
        <v>18</v>
      </c>
      <c r="D101" s="2774">
        <v>18</v>
      </c>
      <c r="E101" s="2774">
        <v>18</v>
      </c>
      <c r="F101" s="2774">
        <v>18</v>
      </c>
      <c r="G101" s="2774">
        <v>18</v>
      </c>
      <c r="H101" s="2774">
        <v>18</v>
      </c>
      <c r="I101" s="2774">
        <v>18</v>
      </c>
      <c r="J101" s="2775">
        <v>18</v>
      </c>
      <c r="K101" s="2775">
        <v>18</v>
      </c>
      <c r="L101" s="2775">
        <v>36</v>
      </c>
      <c r="M101" s="2775">
        <v>36</v>
      </c>
      <c r="N101" s="2775">
        <v>36</v>
      </c>
      <c r="O101" s="2775">
        <v>36</v>
      </c>
      <c r="P101" s="2775">
        <v>18</v>
      </c>
      <c r="Q101" s="2775">
        <v>18</v>
      </c>
      <c r="R101" s="2775">
        <v>18</v>
      </c>
      <c r="S101" s="2775">
        <v>18</v>
      </c>
      <c r="T101" s="2775">
        <v>54</v>
      </c>
      <c r="U101" s="2775"/>
      <c r="V101" s="2775">
        <v>54</v>
      </c>
      <c r="W101" s="2775">
        <v>54</v>
      </c>
      <c r="X101" s="2775">
        <v>54</v>
      </c>
      <c r="Y101" s="2775">
        <v>54</v>
      </c>
      <c r="Z101" s="2776">
        <v>36</v>
      </c>
      <c r="AA101" s="2775">
        <v>18</v>
      </c>
      <c r="AB101" s="2777">
        <v>18</v>
      </c>
      <c r="AC101" s="2778">
        <v>721440</v>
      </c>
    </row>
    <row r="102" spans="1:29" s="2183" customFormat="1" ht="12" customHeight="1">
      <c r="A102" s="2757">
        <v>104</v>
      </c>
      <c r="B102" s="2834" t="s">
        <v>1160</v>
      </c>
      <c r="C102" s="2780"/>
      <c r="D102" s="2781"/>
      <c r="E102" s="2781"/>
      <c r="F102" s="2781"/>
      <c r="G102" s="2781"/>
      <c r="H102" s="2781"/>
      <c r="I102" s="2781"/>
      <c r="J102" s="2781"/>
      <c r="K102" s="2781"/>
      <c r="L102" s="2781"/>
      <c r="M102" s="2781"/>
      <c r="N102" s="2781"/>
      <c r="O102" s="2781"/>
      <c r="P102" s="2781"/>
      <c r="Q102" s="2781"/>
      <c r="R102" s="2781"/>
      <c r="S102" s="2781">
        <v>302</v>
      </c>
      <c r="T102" s="2781">
        <v>304</v>
      </c>
      <c r="U102" s="2781"/>
      <c r="V102" s="2781">
        <v>311</v>
      </c>
      <c r="W102" s="2781">
        <v>310</v>
      </c>
      <c r="X102" s="2781">
        <v>301</v>
      </c>
      <c r="Y102" s="2781">
        <v>307</v>
      </c>
      <c r="Z102" s="2782">
        <v>309</v>
      </c>
      <c r="AA102" s="2781">
        <v>308</v>
      </c>
      <c r="AB102" s="2783">
        <v>308</v>
      </c>
      <c r="AC102" s="2784">
        <v>29652436</v>
      </c>
    </row>
    <row r="103" spans="1:29" s="2183" customFormat="1" ht="12" customHeight="1">
      <c r="A103" s="2750">
        <v>105</v>
      </c>
      <c r="B103" s="2835" t="s">
        <v>1184</v>
      </c>
      <c r="C103" s="2786"/>
      <c r="D103" s="2787"/>
      <c r="E103" s="2787"/>
      <c r="F103" s="2787"/>
      <c r="G103" s="2787"/>
      <c r="H103" s="2787"/>
      <c r="I103" s="2787"/>
      <c r="J103" s="2787"/>
      <c r="K103" s="2787"/>
      <c r="L103" s="2787"/>
      <c r="M103" s="2787"/>
      <c r="N103" s="2787"/>
      <c r="O103" s="2787"/>
      <c r="P103" s="2787"/>
      <c r="Q103" s="2787"/>
      <c r="R103" s="2787"/>
      <c r="S103" s="2787"/>
      <c r="T103" s="2787"/>
      <c r="U103" s="2787"/>
      <c r="V103" s="2787">
        <v>30</v>
      </c>
      <c r="W103" s="2787">
        <v>30</v>
      </c>
      <c r="X103" s="2787">
        <v>0</v>
      </c>
      <c r="Y103" s="2787"/>
      <c r="Z103" s="2788"/>
      <c r="AA103" s="2787"/>
      <c r="AB103" s="2789"/>
      <c r="AC103" s="2790">
        <v>23370</v>
      </c>
    </row>
    <row r="104" spans="1:29" s="2183" customFormat="1" ht="12" customHeight="1">
      <c r="A104" s="2757">
        <v>106</v>
      </c>
      <c r="B104" s="2831" t="s">
        <v>1200</v>
      </c>
      <c r="C104" s="2801">
        <v>65</v>
      </c>
      <c r="D104" s="2761">
        <v>65</v>
      </c>
      <c r="E104" s="2761">
        <v>62</v>
      </c>
      <c r="F104" s="2761">
        <v>62</v>
      </c>
      <c r="G104" s="2761">
        <v>52</v>
      </c>
      <c r="H104" s="2761">
        <v>52</v>
      </c>
      <c r="I104" s="2761">
        <v>53</v>
      </c>
      <c r="J104" s="2761">
        <v>53</v>
      </c>
      <c r="K104" s="2761">
        <v>53</v>
      </c>
      <c r="L104" s="2761">
        <v>62</v>
      </c>
      <c r="M104" s="2761">
        <v>55</v>
      </c>
      <c r="N104" s="2761">
        <v>65</v>
      </c>
      <c r="O104" s="2761">
        <v>62</v>
      </c>
      <c r="P104" s="2761">
        <v>65</v>
      </c>
      <c r="Q104" s="2761">
        <v>62</v>
      </c>
      <c r="R104" s="2761">
        <v>62</v>
      </c>
      <c r="S104" s="2761">
        <v>70</v>
      </c>
      <c r="T104" s="2761">
        <v>70</v>
      </c>
      <c r="U104" s="2761"/>
      <c r="V104" s="2761">
        <v>138</v>
      </c>
      <c r="W104" s="2761">
        <v>155</v>
      </c>
      <c r="X104" s="2761">
        <v>154</v>
      </c>
      <c r="Y104" s="2761">
        <v>158</v>
      </c>
      <c r="Z104" s="2762">
        <v>158</v>
      </c>
      <c r="AA104" s="2761">
        <v>158</v>
      </c>
      <c r="AB104" s="2763">
        <v>158</v>
      </c>
      <c r="AC104" s="2802">
        <v>1956000</v>
      </c>
    </row>
    <row r="105" spans="1:29" s="2183" customFormat="1" ht="12" customHeight="1">
      <c r="A105" s="2757">
        <v>112</v>
      </c>
      <c r="B105" s="2832" t="s">
        <v>1206</v>
      </c>
      <c r="C105" s="2812"/>
      <c r="D105" s="2813"/>
      <c r="E105" s="2813"/>
      <c r="F105" s="2813"/>
      <c r="G105" s="2813"/>
      <c r="H105" s="2813"/>
      <c r="I105" s="2813"/>
      <c r="J105" s="2814"/>
      <c r="K105" s="2814"/>
      <c r="L105" s="2814"/>
      <c r="M105" s="2814"/>
      <c r="N105" s="2814"/>
      <c r="O105" s="2814"/>
      <c r="P105" s="2814"/>
      <c r="Q105" s="2814"/>
      <c r="R105" s="2814"/>
      <c r="S105" s="2814"/>
      <c r="T105" s="2814"/>
      <c r="U105" s="2814"/>
      <c r="V105" s="2814">
        <v>30</v>
      </c>
      <c r="W105" s="2814">
        <v>10</v>
      </c>
      <c r="X105" s="2814">
        <v>0</v>
      </c>
      <c r="Y105" s="2814"/>
      <c r="Z105" s="2815"/>
      <c r="AA105" s="2814"/>
      <c r="AB105" s="2816"/>
      <c r="AC105" s="2817">
        <v>24613</v>
      </c>
    </row>
    <row r="106" spans="1:29" s="2183" customFormat="1" ht="12" customHeight="1">
      <c r="A106" s="2757">
        <v>114</v>
      </c>
      <c r="B106" s="2834" t="s">
        <v>1220</v>
      </c>
      <c r="C106" s="2828">
        <v>62</v>
      </c>
      <c r="D106" s="2829">
        <v>62</v>
      </c>
      <c r="E106" s="2829">
        <v>62</v>
      </c>
      <c r="F106" s="2829">
        <v>62</v>
      </c>
      <c r="G106" s="2829">
        <v>62</v>
      </c>
      <c r="H106" s="2829">
        <v>62</v>
      </c>
      <c r="I106" s="2829">
        <v>62</v>
      </c>
      <c r="J106" s="2781">
        <v>79</v>
      </c>
      <c r="K106" s="2781">
        <v>80</v>
      </c>
      <c r="L106" s="2781">
        <v>80</v>
      </c>
      <c r="M106" s="2781">
        <v>80</v>
      </c>
      <c r="N106" s="2781">
        <v>79</v>
      </c>
      <c r="O106" s="2781">
        <v>77</v>
      </c>
      <c r="P106" s="2781">
        <v>79</v>
      </c>
      <c r="Q106" s="2781">
        <v>79</v>
      </c>
      <c r="R106" s="2781">
        <v>79</v>
      </c>
      <c r="S106" s="2781">
        <v>79</v>
      </c>
      <c r="T106" s="2781">
        <v>79</v>
      </c>
      <c r="U106" s="2781"/>
      <c r="V106" s="2781">
        <v>149</v>
      </c>
      <c r="W106" s="2781">
        <v>149</v>
      </c>
      <c r="X106" s="2781">
        <v>151</v>
      </c>
      <c r="Y106" s="2781">
        <v>151</v>
      </c>
      <c r="Z106" s="2782">
        <v>151</v>
      </c>
      <c r="AA106" s="2781">
        <v>151</v>
      </c>
      <c r="AB106" s="2783">
        <v>151</v>
      </c>
      <c r="AC106" s="2830">
        <v>2217600</v>
      </c>
    </row>
    <row r="107" spans="1:29" s="2183" customFormat="1" ht="12" customHeight="1">
      <c r="A107" s="2750">
        <v>115</v>
      </c>
      <c r="B107" s="2835"/>
      <c r="C107" s="2786"/>
      <c r="D107" s="2787"/>
      <c r="E107" s="2787"/>
      <c r="F107" s="2787"/>
      <c r="G107" s="2787"/>
      <c r="H107" s="2787"/>
      <c r="I107" s="2787"/>
      <c r="J107" s="2787"/>
      <c r="K107" s="2787"/>
      <c r="L107" s="2787"/>
      <c r="M107" s="2787"/>
      <c r="N107" s="2787"/>
      <c r="O107" s="2787"/>
      <c r="P107" s="2787"/>
      <c r="Q107" s="2787"/>
      <c r="R107" s="2787"/>
      <c r="S107" s="2787"/>
      <c r="T107" s="2787"/>
      <c r="U107" s="2787"/>
      <c r="V107" s="2787"/>
      <c r="W107" s="2787"/>
      <c r="X107" s="2787"/>
      <c r="Y107" s="2787"/>
      <c r="Z107" s="2788"/>
      <c r="AA107" s="2787"/>
      <c r="AB107" s="2789"/>
      <c r="AC107" s="2790"/>
    </row>
    <row r="108" spans="1:29" s="2183" customFormat="1" ht="12" customHeight="1">
      <c r="A108" s="2757">
        <v>116</v>
      </c>
      <c r="B108" s="2831"/>
      <c r="C108" s="2801"/>
      <c r="D108" s="2761"/>
      <c r="E108" s="2761"/>
      <c r="F108" s="2761"/>
      <c r="G108" s="2761"/>
      <c r="H108" s="2761"/>
      <c r="I108" s="2761"/>
      <c r="J108" s="2761"/>
      <c r="K108" s="2761"/>
      <c r="L108" s="2761"/>
      <c r="M108" s="2761"/>
      <c r="N108" s="2761"/>
      <c r="O108" s="2761"/>
      <c r="P108" s="2761"/>
      <c r="Q108" s="2761"/>
      <c r="R108" s="2761"/>
      <c r="S108" s="2761"/>
      <c r="T108" s="2761"/>
      <c r="U108" s="2761"/>
      <c r="V108" s="2761"/>
      <c r="W108" s="2761"/>
      <c r="X108" s="2761"/>
      <c r="Y108" s="2761"/>
      <c r="Z108" s="2762"/>
      <c r="AA108" s="2761"/>
      <c r="AB108" s="2763"/>
      <c r="AC108" s="2802"/>
    </row>
    <row r="109" spans="1:29" s="2183" customFormat="1" ht="12" customHeight="1">
      <c r="A109" s="2750">
        <v>117</v>
      </c>
      <c r="B109" s="2832"/>
      <c r="C109" s="2812"/>
      <c r="D109" s="2813"/>
      <c r="E109" s="2813"/>
      <c r="F109" s="2813"/>
      <c r="G109" s="2813"/>
      <c r="H109" s="2813"/>
      <c r="I109" s="2813"/>
      <c r="J109" s="2814"/>
      <c r="K109" s="2814"/>
      <c r="L109" s="2814"/>
      <c r="M109" s="2814"/>
      <c r="N109" s="2814"/>
      <c r="O109" s="2814"/>
      <c r="P109" s="2814"/>
      <c r="Q109" s="2814"/>
      <c r="R109" s="2814"/>
      <c r="S109" s="2814"/>
      <c r="T109" s="2814"/>
      <c r="U109" s="2814"/>
      <c r="V109" s="2814"/>
      <c r="W109" s="2814"/>
      <c r="X109" s="2814"/>
      <c r="Y109" s="2814"/>
      <c r="Z109" s="2815"/>
      <c r="AA109" s="2814"/>
      <c r="AB109" s="2816"/>
      <c r="AC109" s="2817"/>
    </row>
    <row r="110" spans="1:29" s="2186" customFormat="1" ht="16.5" customHeight="1" thickBot="1">
      <c r="A110" s="2757">
        <v>118</v>
      </c>
      <c r="B110" s="3373"/>
      <c r="C110" s="3374"/>
      <c r="D110" s="3375"/>
      <c r="E110" s="3375"/>
      <c r="F110" s="3375"/>
      <c r="G110" s="3375"/>
      <c r="H110" s="3375"/>
      <c r="I110" s="3375"/>
      <c r="J110" s="3376"/>
      <c r="K110" s="3376"/>
      <c r="L110" s="3376"/>
      <c r="M110" s="3376"/>
      <c r="N110" s="3376"/>
      <c r="O110" s="3376"/>
      <c r="P110" s="3376"/>
      <c r="Q110" s="3376"/>
      <c r="R110" s="3376"/>
      <c r="S110" s="3376"/>
      <c r="T110" s="3376"/>
      <c r="U110" s="3376"/>
      <c r="V110" s="3376"/>
      <c r="W110" s="3376"/>
      <c r="X110" s="3376"/>
      <c r="Y110" s="3376"/>
      <c r="Z110" s="3377"/>
      <c r="AA110" s="3376"/>
      <c r="AB110" s="3378"/>
      <c r="AC110" s="3379"/>
    </row>
    <row r="111" spans="1:29" s="2183" customFormat="1" ht="12" customHeight="1" thickBot="1">
      <c r="A111" s="2757">
        <v>120</v>
      </c>
      <c r="B111" s="3368" t="s">
        <v>1055</v>
      </c>
      <c r="C111" s="3369">
        <v>7139</v>
      </c>
      <c r="D111" s="3369">
        <v>6854</v>
      </c>
      <c r="E111" s="3369">
        <v>6724</v>
      </c>
      <c r="F111" s="3369">
        <v>6649</v>
      </c>
      <c r="G111" s="3369">
        <v>6621</v>
      </c>
      <c r="H111" s="3369">
        <v>6198.1</v>
      </c>
      <c r="I111" s="3369">
        <v>6214.4</v>
      </c>
      <c r="J111" s="3369">
        <v>6180.4</v>
      </c>
      <c r="K111" s="3369">
        <v>6531.6</v>
      </c>
      <c r="L111" s="3369">
        <v>6555.2</v>
      </c>
      <c r="M111" s="3369">
        <v>6674.9</v>
      </c>
      <c r="N111" s="3369">
        <v>6704.3</v>
      </c>
      <c r="O111" s="3370">
        <v>6777.2</v>
      </c>
      <c r="P111" s="3369">
        <v>6832</v>
      </c>
      <c r="Q111" s="3369">
        <v>7278</v>
      </c>
      <c r="R111" s="3369">
        <v>6726.7</v>
      </c>
      <c r="S111" s="3369">
        <v>6649.5</v>
      </c>
      <c r="T111" s="3369">
        <v>6463.1</v>
      </c>
      <c r="U111" s="3369"/>
      <c r="V111" s="3369">
        <v>7489</v>
      </c>
      <c r="W111" s="3369">
        <v>7856</v>
      </c>
      <c r="X111" s="3369">
        <v>7746</v>
      </c>
      <c r="Y111" s="3369">
        <v>7911</v>
      </c>
      <c r="Z111" s="3369">
        <v>7716</v>
      </c>
      <c r="AA111" s="3369">
        <v>7675</v>
      </c>
      <c r="AB111" s="3371">
        <v>7572</v>
      </c>
      <c r="AC111" s="3372">
        <v>191643639</v>
      </c>
    </row>
    <row r="112" spans="1:29" s="2183" customFormat="1" ht="12" customHeight="1">
      <c r="A112" s="2750">
        <v>121</v>
      </c>
      <c r="B112" s="2810"/>
      <c r="C112" s="2812"/>
      <c r="D112" s="2813"/>
      <c r="E112" s="2813"/>
      <c r="F112" s="2813"/>
      <c r="G112" s="2813"/>
      <c r="H112" s="2813"/>
      <c r="I112" s="2813"/>
      <c r="J112" s="2814"/>
      <c r="K112" s="2814"/>
      <c r="L112" s="2814"/>
      <c r="M112" s="2814"/>
      <c r="N112" s="2814"/>
      <c r="O112" s="2814"/>
      <c r="P112" s="2814"/>
      <c r="Q112" s="2814"/>
      <c r="R112" s="2814"/>
      <c r="S112" s="2814"/>
      <c r="T112" s="2814"/>
      <c r="U112" s="2814"/>
      <c r="V112" s="2814"/>
      <c r="W112" s="2814"/>
      <c r="X112" s="2814"/>
      <c r="Y112" s="2814"/>
      <c r="Z112" s="2815"/>
      <c r="AA112" s="2814"/>
      <c r="AB112" s="2816"/>
      <c r="AC112" s="2817"/>
    </row>
    <row r="113" spans="1:29" s="2183" customFormat="1" ht="12" customHeight="1">
      <c r="A113" s="2757">
        <v>122</v>
      </c>
      <c r="B113" s="2811"/>
      <c r="C113" s="2773"/>
      <c r="D113" s="2774"/>
      <c r="E113" s="2774"/>
      <c r="F113" s="2774"/>
      <c r="G113" s="2774"/>
      <c r="H113" s="2774"/>
      <c r="I113" s="2774"/>
      <c r="J113" s="2775"/>
      <c r="K113" s="2775"/>
      <c r="L113" s="2775"/>
      <c r="M113" s="2775"/>
      <c r="N113" s="2775"/>
      <c r="O113" s="2775"/>
      <c r="P113" s="2775"/>
      <c r="Q113" s="2775"/>
      <c r="R113" s="2775"/>
      <c r="S113" s="2775"/>
      <c r="T113" s="2775"/>
      <c r="U113" s="2775"/>
      <c r="V113" s="2775"/>
      <c r="W113" s="2775"/>
      <c r="X113" s="2775"/>
      <c r="Y113" s="2775"/>
      <c r="Z113" s="2776"/>
      <c r="AA113" s="2775"/>
      <c r="AB113" s="2777"/>
      <c r="AC113" s="2778"/>
    </row>
    <row r="114" spans="1:29" s="2183" customFormat="1" ht="12" customHeight="1">
      <c r="A114" s="2750">
        <v>123</v>
      </c>
      <c r="B114" s="2795" t="s">
        <v>356</v>
      </c>
      <c r="C114" s="2824"/>
      <c r="D114" s="2825"/>
      <c r="E114" s="2825"/>
      <c r="F114" s="2825"/>
      <c r="G114" s="2825"/>
      <c r="H114" s="2825"/>
      <c r="I114" s="2825"/>
      <c r="J114" s="2797"/>
      <c r="K114" s="2797"/>
      <c r="L114" s="2797"/>
      <c r="M114" s="2797"/>
      <c r="N114" s="2797"/>
      <c r="O114" s="2797"/>
      <c r="P114" s="2797"/>
      <c r="Q114" s="2797"/>
      <c r="R114" s="2797"/>
      <c r="S114" s="2797"/>
      <c r="T114" s="2797"/>
      <c r="U114" s="2797"/>
      <c r="V114" s="2797"/>
      <c r="W114" s="2797"/>
      <c r="X114" s="2797"/>
      <c r="Y114" s="2797"/>
      <c r="Z114" s="2798"/>
      <c r="AA114" s="2797"/>
      <c r="AB114" s="2799"/>
      <c r="AC114" s="2826"/>
    </row>
    <row r="115" spans="1:29" s="2183" customFormat="1" ht="12" customHeight="1">
      <c r="A115" s="2757">
        <v>124</v>
      </c>
      <c r="B115" s="2785" t="s">
        <v>972</v>
      </c>
      <c r="C115" s="2786">
        <v>51</v>
      </c>
      <c r="D115" s="2787">
        <v>51</v>
      </c>
      <c r="E115" s="2787">
        <v>10</v>
      </c>
      <c r="F115" s="2787">
        <v>10</v>
      </c>
      <c r="G115" s="2787">
        <v>5</v>
      </c>
      <c r="H115" s="2787">
        <v>5</v>
      </c>
      <c r="I115" s="2787">
        <v>5</v>
      </c>
      <c r="J115" s="2787">
        <v>5</v>
      </c>
      <c r="K115" s="2787">
        <v>28</v>
      </c>
      <c r="L115" s="2787">
        <v>33</v>
      </c>
      <c r="M115" s="2787">
        <v>33</v>
      </c>
      <c r="N115" s="2787">
        <v>33</v>
      </c>
      <c r="O115" s="2787">
        <v>33</v>
      </c>
      <c r="P115" s="2787">
        <v>33</v>
      </c>
      <c r="Q115" s="2787">
        <v>49</v>
      </c>
      <c r="R115" s="2787">
        <v>73</v>
      </c>
      <c r="S115" s="2787">
        <v>33</v>
      </c>
      <c r="T115" s="2787">
        <v>10</v>
      </c>
      <c r="U115" s="2787"/>
      <c r="V115" s="2787">
        <v>81</v>
      </c>
      <c r="W115" s="2787">
        <v>95</v>
      </c>
      <c r="X115" s="2787">
        <v>95</v>
      </c>
      <c r="Y115" s="2787">
        <v>95</v>
      </c>
      <c r="Z115" s="2788">
        <v>95</v>
      </c>
      <c r="AA115" s="2787">
        <v>96</v>
      </c>
      <c r="AB115" s="2789">
        <v>94</v>
      </c>
      <c r="AC115" s="2790">
        <v>975360</v>
      </c>
    </row>
    <row r="116" spans="1:29" s="2183" customFormat="1" ht="12" customHeight="1">
      <c r="A116" s="2750">
        <v>125</v>
      </c>
      <c r="B116" s="2791" t="s">
        <v>136</v>
      </c>
      <c r="C116" s="2759">
        <v>94</v>
      </c>
      <c r="D116" s="2760">
        <v>36</v>
      </c>
      <c r="E116" s="2760">
        <v>32</v>
      </c>
      <c r="F116" s="2760">
        <v>32</v>
      </c>
      <c r="G116" s="2760">
        <v>32</v>
      </c>
      <c r="H116" s="2760">
        <v>32</v>
      </c>
      <c r="I116" s="2760">
        <v>16</v>
      </c>
      <c r="J116" s="2761">
        <v>16</v>
      </c>
      <c r="K116" s="2761">
        <v>26</v>
      </c>
      <c r="L116" s="2761">
        <v>66</v>
      </c>
      <c r="M116" s="2761">
        <v>66</v>
      </c>
      <c r="N116" s="2761">
        <v>66</v>
      </c>
      <c r="O116" s="2761">
        <v>66</v>
      </c>
      <c r="P116" s="2761">
        <v>65</v>
      </c>
      <c r="Q116" s="2761">
        <v>65</v>
      </c>
      <c r="R116" s="2761">
        <v>97</v>
      </c>
      <c r="S116" s="2761">
        <v>97</v>
      </c>
      <c r="T116" s="2761">
        <v>113</v>
      </c>
      <c r="U116" s="2761"/>
      <c r="V116" s="2761">
        <v>114</v>
      </c>
      <c r="W116" s="2761">
        <v>115</v>
      </c>
      <c r="X116" s="2761">
        <v>114</v>
      </c>
      <c r="Y116" s="2761">
        <v>115</v>
      </c>
      <c r="Z116" s="2762">
        <v>115</v>
      </c>
      <c r="AA116" s="2761">
        <v>115</v>
      </c>
      <c r="AB116" s="2763">
        <v>115</v>
      </c>
      <c r="AC116" s="2764">
        <v>1712640</v>
      </c>
    </row>
    <row r="117" spans="1:29" s="2183" customFormat="1" ht="12" customHeight="1">
      <c r="A117" s="2757">
        <v>126</v>
      </c>
      <c r="B117" s="2810"/>
      <c r="C117" s="2766"/>
      <c r="D117" s="2767"/>
      <c r="E117" s="2767"/>
      <c r="F117" s="2767"/>
      <c r="G117" s="2767"/>
      <c r="H117" s="2767"/>
      <c r="I117" s="2767"/>
      <c r="J117" s="2768"/>
      <c r="K117" s="2768"/>
      <c r="L117" s="2768"/>
      <c r="M117" s="2768"/>
      <c r="N117" s="2768"/>
      <c r="O117" s="2768"/>
      <c r="P117" s="2768"/>
      <c r="Q117" s="2768"/>
      <c r="R117" s="2768"/>
      <c r="S117" s="2768"/>
      <c r="T117" s="2768"/>
      <c r="U117" s="2768"/>
      <c r="V117" s="2768"/>
      <c r="W117" s="2768"/>
      <c r="X117" s="2768"/>
      <c r="Y117" s="2768"/>
      <c r="Z117" s="2769"/>
      <c r="AA117" s="2768"/>
      <c r="AB117" s="2770"/>
      <c r="AC117" s="2771"/>
    </row>
    <row r="118" spans="1:29" s="2183" customFormat="1" ht="12" customHeight="1">
      <c r="A118" s="2750">
        <v>127</v>
      </c>
      <c r="B118" s="2811" t="s">
        <v>209</v>
      </c>
      <c r="C118" s="2836">
        <v>23</v>
      </c>
      <c r="D118" s="2837"/>
      <c r="E118" s="2837"/>
      <c r="F118" s="2837"/>
      <c r="G118" s="2837"/>
      <c r="H118" s="2837"/>
      <c r="I118" s="2837"/>
      <c r="J118" s="2838"/>
      <c r="K118" s="2838"/>
      <c r="L118" s="2838"/>
      <c r="M118" s="2838"/>
      <c r="N118" s="2838"/>
      <c r="O118" s="2838"/>
      <c r="P118" s="2838"/>
      <c r="Q118" s="2838"/>
      <c r="R118" s="2838"/>
      <c r="S118" s="2838"/>
      <c r="T118" s="2838"/>
      <c r="U118" s="2838"/>
      <c r="V118" s="2838">
        <v>50</v>
      </c>
      <c r="W118" s="2838">
        <v>38</v>
      </c>
      <c r="X118" s="2838">
        <v>13</v>
      </c>
      <c r="Y118" s="2838">
        <v>14</v>
      </c>
      <c r="Z118" s="2839">
        <v>13</v>
      </c>
      <c r="AA118" s="2838">
        <v>13</v>
      </c>
      <c r="AB118" s="2840">
        <v>0</v>
      </c>
      <c r="AC118" s="2841">
        <v>108460</v>
      </c>
    </row>
    <row r="119" spans="1:29" s="2183" customFormat="1" ht="12" customHeight="1">
      <c r="A119" s="2757">
        <v>128</v>
      </c>
      <c r="B119" s="2779" t="s">
        <v>135</v>
      </c>
      <c r="C119" s="2842">
        <v>42</v>
      </c>
      <c r="D119" s="2843">
        <v>42</v>
      </c>
      <c r="E119" s="2843">
        <v>11</v>
      </c>
      <c r="F119" s="2843"/>
      <c r="G119" s="2843"/>
      <c r="H119" s="2843"/>
      <c r="I119" s="2843"/>
      <c r="J119" s="2843"/>
      <c r="K119" s="2843"/>
      <c r="L119" s="2843"/>
      <c r="M119" s="2843"/>
      <c r="N119" s="2843"/>
      <c r="O119" s="2843"/>
      <c r="P119" s="2843"/>
      <c r="Q119" s="2843"/>
      <c r="R119" s="2843"/>
      <c r="S119" s="2843">
        <v>8</v>
      </c>
      <c r="T119" s="2843">
        <v>9</v>
      </c>
      <c r="U119" s="2843"/>
      <c r="V119" s="2843">
        <v>31</v>
      </c>
      <c r="W119" s="2843">
        <v>36</v>
      </c>
      <c r="X119" s="2843">
        <v>31</v>
      </c>
      <c r="Y119" s="2843">
        <v>31</v>
      </c>
      <c r="Z119" s="2844">
        <v>31</v>
      </c>
      <c r="AA119" s="2843">
        <v>31</v>
      </c>
      <c r="AB119" s="2845">
        <v>31</v>
      </c>
      <c r="AC119" s="2846">
        <v>297600</v>
      </c>
    </row>
    <row r="120" spans="1:29" s="2183" customFormat="1" ht="12" customHeight="1">
      <c r="A120" s="2750">
        <v>129</v>
      </c>
      <c r="B120" s="2785" t="s">
        <v>243</v>
      </c>
      <c r="C120" s="2847">
        <v>120</v>
      </c>
      <c r="D120" s="2848">
        <v>120</v>
      </c>
      <c r="E120" s="2848">
        <v>120</v>
      </c>
      <c r="F120" s="2848">
        <v>120</v>
      </c>
      <c r="G120" s="2848">
        <v>120</v>
      </c>
      <c r="H120" s="2848">
        <v>120</v>
      </c>
      <c r="I120" s="2848">
        <v>120</v>
      </c>
      <c r="J120" s="2848">
        <v>120</v>
      </c>
      <c r="K120" s="2848">
        <v>120</v>
      </c>
      <c r="L120" s="2848">
        <v>120</v>
      </c>
      <c r="M120" s="2848">
        <v>120</v>
      </c>
      <c r="N120" s="2848">
        <v>120</v>
      </c>
      <c r="O120" s="2848">
        <v>120</v>
      </c>
      <c r="P120" s="2848">
        <v>120</v>
      </c>
      <c r="Q120" s="2848">
        <v>120</v>
      </c>
      <c r="R120" s="2848">
        <v>120</v>
      </c>
      <c r="S120" s="2848">
        <v>120</v>
      </c>
      <c r="T120" s="2848">
        <v>120</v>
      </c>
      <c r="U120" s="2848"/>
      <c r="V120" s="2848">
        <v>140</v>
      </c>
      <c r="W120" s="2848">
        <v>170</v>
      </c>
      <c r="X120" s="2848">
        <v>170</v>
      </c>
      <c r="Y120" s="2848">
        <v>170</v>
      </c>
      <c r="Z120" s="2849">
        <v>120</v>
      </c>
      <c r="AA120" s="2848">
        <v>120</v>
      </c>
      <c r="AB120" s="2850">
        <v>120</v>
      </c>
      <c r="AC120" s="2851">
        <v>3159360</v>
      </c>
    </row>
    <row r="121" spans="1:29" s="2183" customFormat="1" ht="12" customHeight="1">
      <c r="A121" s="2757">
        <v>130</v>
      </c>
      <c r="B121" s="2791"/>
      <c r="C121" s="2804"/>
      <c r="D121" s="2805"/>
      <c r="E121" s="2805"/>
      <c r="F121" s="2805"/>
      <c r="G121" s="2805"/>
      <c r="H121" s="2805"/>
      <c r="I121" s="2805"/>
      <c r="J121" s="2806"/>
      <c r="K121" s="2806"/>
      <c r="L121" s="2806"/>
      <c r="M121" s="2806"/>
      <c r="N121" s="2806"/>
      <c r="O121" s="2806"/>
      <c r="P121" s="2806"/>
      <c r="Q121" s="2806"/>
      <c r="R121" s="2806"/>
      <c r="S121" s="2806"/>
      <c r="T121" s="2806"/>
      <c r="U121" s="2806"/>
      <c r="V121" s="2806"/>
      <c r="W121" s="2806"/>
      <c r="X121" s="2806"/>
      <c r="Y121" s="2806"/>
      <c r="Z121" s="2807"/>
      <c r="AA121" s="2806"/>
      <c r="AB121" s="2808"/>
      <c r="AC121" s="2809"/>
    </row>
    <row r="122" spans="1:29" s="2183" customFormat="1" ht="12" customHeight="1">
      <c r="A122" s="2750">
        <v>131</v>
      </c>
      <c r="B122" s="2810"/>
      <c r="C122" s="2852"/>
      <c r="D122" s="2853"/>
      <c r="E122" s="2853"/>
      <c r="F122" s="2853"/>
      <c r="G122" s="2853"/>
      <c r="H122" s="2853"/>
      <c r="I122" s="2853"/>
      <c r="J122" s="2854"/>
      <c r="K122" s="2854"/>
      <c r="L122" s="2854"/>
      <c r="M122" s="2854"/>
      <c r="N122" s="2854"/>
      <c r="O122" s="2854"/>
      <c r="P122" s="2854"/>
      <c r="Q122" s="2854"/>
      <c r="R122" s="2854"/>
      <c r="S122" s="2854"/>
      <c r="T122" s="2854"/>
      <c r="U122" s="2854"/>
      <c r="V122" s="2854"/>
      <c r="W122" s="2854"/>
      <c r="X122" s="2854"/>
      <c r="Y122" s="2854"/>
      <c r="Z122" s="2855"/>
      <c r="AA122" s="2854"/>
      <c r="AB122" s="2856"/>
      <c r="AC122" s="2857"/>
    </row>
    <row r="123" spans="1:29" s="2183" customFormat="1" ht="12" customHeight="1">
      <c r="A123" s="2757">
        <v>132</v>
      </c>
      <c r="B123" s="2811"/>
      <c r="C123" s="2794"/>
      <c r="D123" s="2774"/>
      <c r="E123" s="2774"/>
      <c r="F123" s="2774"/>
      <c r="G123" s="2774"/>
      <c r="H123" s="2774"/>
      <c r="I123" s="2774"/>
      <c r="J123" s="2775"/>
      <c r="K123" s="2775"/>
      <c r="L123" s="2775"/>
      <c r="M123" s="2775"/>
      <c r="N123" s="2775"/>
      <c r="O123" s="2775"/>
      <c r="P123" s="2775"/>
      <c r="Q123" s="2775"/>
      <c r="R123" s="2775"/>
      <c r="S123" s="2775"/>
      <c r="T123" s="2775"/>
      <c r="U123" s="2775"/>
      <c r="V123" s="2775"/>
      <c r="W123" s="2775"/>
      <c r="X123" s="2775"/>
      <c r="Y123" s="2775"/>
      <c r="Z123" s="2776"/>
      <c r="AA123" s="2775"/>
      <c r="AB123" s="2777"/>
      <c r="AC123" s="2778"/>
    </row>
    <row r="124" spans="1:29" s="2183" customFormat="1" ht="12" customHeight="1">
      <c r="A124" s="2750">
        <v>133</v>
      </c>
      <c r="B124" s="2795"/>
      <c r="C124" s="2796"/>
      <c r="D124" s="2797"/>
      <c r="E124" s="2797"/>
      <c r="F124" s="2797"/>
      <c r="G124" s="2797"/>
      <c r="H124" s="2797"/>
      <c r="I124" s="2797"/>
      <c r="J124" s="2797"/>
      <c r="K124" s="2797"/>
      <c r="L124" s="2797"/>
      <c r="M124" s="2797"/>
      <c r="N124" s="2797"/>
      <c r="O124" s="2797"/>
      <c r="P124" s="2797"/>
      <c r="Q124" s="2797"/>
      <c r="R124" s="2797"/>
      <c r="S124" s="2797"/>
      <c r="T124" s="2797"/>
      <c r="U124" s="2797"/>
      <c r="V124" s="2797"/>
      <c r="W124" s="2797"/>
      <c r="X124" s="2797"/>
      <c r="Y124" s="2797"/>
      <c r="Z124" s="2798"/>
      <c r="AA124" s="2797"/>
      <c r="AB124" s="2799"/>
      <c r="AC124" s="2800"/>
    </row>
    <row r="125" spans="1:29" s="2183" customFormat="1" ht="12" customHeight="1">
      <c r="A125" s="2750"/>
      <c r="B125" s="2795"/>
      <c r="C125" s="2796"/>
      <c r="D125" s="2797"/>
      <c r="E125" s="2797"/>
      <c r="F125" s="2797"/>
      <c r="G125" s="2797"/>
      <c r="H125" s="2797"/>
      <c r="I125" s="2797"/>
      <c r="J125" s="2797"/>
      <c r="K125" s="2797"/>
      <c r="L125" s="2797"/>
      <c r="M125" s="2797"/>
      <c r="N125" s="2797"/>
      <c r="O125" s="2797"/>
      <c r="P125" s="2797"/>
      <c r="Q125" s="2797"/>
      <c r="R125" s="2797"/>
      <c r="S125" s="2797"/>
      <c r="T125" s="2797"/>
      <c r="U125" s="2797"/>
      <c r="V125" s="2797"/>
      <c r="W125" s="2797"/>
      <c r="X125" s="2797"/>
      <c r="Y125" s="2797"/>
      <c r="Z125" s="2798"/>
      <c r="AA125" s="2797"/>
      <c r="AB125" s="2799"/>
      <c r="AC125" s="2800"/>
    </row>
    <row r="126" spans="1:29" s="2183" customFormat="1" ht="12" customHeight="1">
      <c r="A126" s="2757"/>
      <c r="B126" s="2795" t="s">
        <v>210</v>
      </c>
      <c r="C126" s="2858">
        <v>96</v>
      </c>
      <c r="D126" s="2859">
        <v>96</v>
      </c>
      <c r="E126" s="2859">
        <v>80</v>
      </c>
      <c r="F126" s="2859">
        <v>80</v>
      </c>
      <c r="G126" s="2859">
        <v>80</v>
      </c>
      <c r="H126" s="2859">
        <v>16</v>
      </c>
      <c r="I126" s="2859">
        <v>16</v>
      </c>
      <c r="J126" s="2860">
        <v>16</v>
      </c>
      <c r="K126" s="2860">
        <v>50</v>
      </c>
      <c r="L126" s="2860">
        <v>64</v>
      </c>
      <c r="M126" s="2860">
        <v>64</v>
      </c>
      <c r="N126" s="2860">
        <v>64</v>
      </c>
      <c r="O126" s="2860">
        <v>64</v>
      </c>
      <c r="P126" s="2860">
        <v>80</v>
      </c>
      <c r="Q126" s="2860">
        <v>80</v>
      </c>
      <c r="R126" s="2860">
        <v>80</v>
      </c>
      <c r="S126" s="2860">
        <v>80</v>
      </c>
      <c r="T126" s="2860">
        <v>80</v>
      </c>
      <c r="U126" s="2860"/>
      <c r="V126" s="2860">
        <v>87</v>
      </c>
      <c r="W126" s="2860">
        <v>100</v>
      </c>
      <c r="X126" s="2860">
        <v>98</v>
      </c>
      <c r="Y126" s="2860">
        <v>96</v>
      </c>
      <c r="Z126" s="2861">
        <v>96</v>
      </c>
      <c r="AA126" s="2860">
        <v>96</v>
      </c>
      <c r="AB126" s="2862">
        <v>96</v>
      </c>
      <c r="AC126" s="2863">
        <v>1752000</v>
      </c>
    </row>
    <row r="127" spans="1:29" s="2183" customFormat="1" ht="12" customHeight="1">
      <c r="A127" s="2757">
        <v>136</v>
      </c>
      <c r="B127" s="2810" t="s">
        <v>211</v>
      </c>
      <c r="C127" s="2812"/>
      <c r="D127" s="2813"/>
      <c r="E127" s="2813"/>
      <c r="F127" s="2813"/>
      <c r="G127" s="2813"/>
      <c r="H127" s="2813"/>
      <c r="I127" s="2813"/>
      <c r="J127" s="2814"/>
      <c r="K127" s="2814"/>
      <c r="L127" s="2814"/>
      <c r="M127" s="2814"/>
      <c r="N127" s="2814"/>
      <c r="O127" s="2814"/>
      <c r="P127" s="2814"/>
      <c r="Q127" s="2814"/>
      <c r="R127" s="2814"/>
      <c r="S127" s="2814"/>
      <c r="T127" s="2814"/>
      <c r="U127" s="2814"/>
      <c r="V127" s="2814"/>
      <c r="W127" s="2814"/>
      <c r="X127" s="2814"/>
      <c r="Y127" s="2814"/>
      <c r="Z127" s="2815"/>
      <c r="AA127" s="2814"/>
      <c r="AB127" s="2816"/>
      <c r="AC127" s="2817"/>
    </row>
    <row r="128" spans="1:29" s="2183" customFormat="1" ht="12" customHeight="1">
      <c r="A128" s="2750">
        <v>137</v>
      </c>
      <c r="B128" s="2811" t="s">
        <v>1155</v>
      </c>
      <c r="C128" s="2773">
        <v>97</v>
      </c>
      <c r="D128" s="2774">
        <v>96</v>
      </c>
      <c r="E128" s="2774">
        <v>96</v>
      </c>
      <c r="F128" s="2774">
        <v>96</v>
      </c>
      <c r="G128" s="2774">
        <v>96</v>
      </c>
      <c r="H128" s="2774">
        <v>96</v>
      </c>
      <c r="I128" s="2774">
        <v>51</v>
      </c>
      <c r="J128" s="2775">
        <v>51</v>
      </c>
      <c r="K128" s="2775">
        <v>96</v>
      </c>
      <c r="L128" s="2775">
        <v>95</v>
      </c>
      <c r="M128" s="2775">
        <v>95</v>
      </c>
      <c r="N128" s="2775">
        <v>96</v>
      </c>
      <c r="O128" s="2775">
        <v>96</v>
      </c>
      <c r="P128" s="2775">
        <v>95</v>
      </c>
      <c r="Q128" s="2775">
        <v>95</v>
      </c>
      <c r="R128" s="2775">
        <v>94</v>
      </c>
      <c r="S128" s="2775">
        <v>96</v>
      </c>
      <c r="T128" s="2775">
        <v>95</v>
      </c>
      <c r="U128" s="2775"/>
      <c r="V128" s="2775">
        <v>95</v>
      </c>
      <c r="W128" s="2775">
        <v>95</v>
      </c>
      <c r="X128" s="2775">
        <v>96</v>
      </c>
      <c r="Y128" s="2775">
        <v>95</v>
      </c>
      <c r="Z128" s="2776">
        <v>96</v>
      </c>
      <c r="AA128" s="2775">
        <v>98</v>
      </c>
      <c r="AB128" s="2777">
        <v>97</v>
      </c>
      <c r="AC128" s="2778">
        <v>2236764</v>
      </c>
    </row>
    <row r="129" spans="1:29" s="2183" customFormat="1" ht="12" customHeight="1">
      <c r="A129" s="2757"/>
      <c r="B129" s="2811" t="s">
        <v>357</v>
      </c>
      <c r="C129" s="2773">
        <v>175</v>
      </c>
      <c r="D129" s="2774">
        <v>184</v>
      </c>
      <c r="E129" s="2774">
        <v>174</v>
      </c>
      <c r="F129" s="2774">
        <v>186</v>
      </c>
      <c r="G129" s="2774">
        <v>186</v>
      </c>
      <c r="H129" s="2774">
        <v>177</v>
      </c>
      <c r="I129" s="2774">
        <v>185</v>
      </c>
      <c r="J129" s="2775">
        <v>185</v>
      </c>
      <c r="K129" s="2775">
        <v>177</v>
      </c>
      <c r="L129" s="2775">
        <v>183</v>
      </c>
      <c r="M129" s="2775">
        <v>174</v>
      </c>
      <c r="N129" s="2775">
        <v>172</v>
      </c>
      <c r="O129" s="2775">
        <v>183</v>
      </c>
      <c r="P129" s="2775">
        <v>173</v>
      </c>
      <c r="Q129" s="2775">
        <v>155</v>
      </c>
      <c r="R129" s="2775">
        <v>183</v>
      </c>
      <c r="S129" s="2775">
        <v>155</v>
      </c>
      <c r="T129" s="2775">
        <v>169</v>
      </c>
      <c r="U129" s="2775"/>
      <c r="V129" s="2775">
        <v>183</v>
      </c>
      <c r="W129" s="2775">
        <v>155</v>
      </c>
      <c r="X129" s="2775">
        <v>166</v>
      </c>
      <c r="Y129" s="2775">
        <v>155</v>
      </c>
      <c r="Z129" s="2776">
        <v>182</v>
      </c>
      <c r="AA129" s="2775">
        <v>182</v>
      </c>
      <c r="AB129" s="2777">
        <v>171</v>
      </c>
      <c r="AC129" s="2778">
        <v>4317038</v>
      </c>
    </row>
    <row r="130" spans="1:29" s="2183" customFormat="1" ht="12" customHeight="1">
      <c r="A130" s="2757">
        <v>140</v>
      </c>
      <c r="B130" s="2758" t="s">
        <v>358</v>
      </c>
      <c r="C130" s="2759">
        <v>35</v>
      </c>
      <c r="D130" s="2760">
        <v>32</v>
      </c>
      <c r="E130" s="2760">
        <v>30</v>
      </c>
      <c r="F130" s="2760">
        <v>29</v>
      </c>
      <c r="G130" s="2760">
        <v>28</v>
      </c>
      <c r="H130" s="2760">
        <v>26</v>
      </c>
      <c r="I130" s="2760">
        <v>26</v>
      </c>
      <c r="J130" s="2761">
        <v>23</v>
      </c>
      <c r="K130" s="2761">
        <v>13</v>
      </c>
      <c r="L130" s="2761">
        <v>10</v>
      </c>
      <c r="M130" s="2761">
        <v>7</v>
      </c>
      <c r="N130" s="2761">
        <v>5</v>
      </c>
      <c r="O130" s="2761">
        <v>7</v>
      </c>
      <c r="P130" s="2761">
        <v>8</v>
      </c>
      <c r="Q130" s="2761">
        <v>9</v>
      </c>
      <c r="R130" s="2761">
        <v>9</v>
      </c>
      <c r="S130" s="2761">
        <v>1</v>
      </c>
      <c r="T130" s="2761">
        <v>11</v>
      </c>
      <c r="U130" s="2761"/>
      <c r="V130" s="2761">
        <v>15</v>
      </c>
      <c r="W130" s="2761">
        <v>15</v>
      </c>
      <c r="X130" s="2761">
        <v>32</v>
      </c>
      <c r="Y130" s="2761">
        <v>31</v>
      </c>
      <c r="Z130" s="2762">
        <v>37</v>
      </c>
      <c r="AA130" s="2761">
        <v>36</v>
      </c>
      <c r="AB130" s="2763">
        <v>32</v>
      </c>
      <c r="AC130" s="2764">
        <v>465091</v>
      </c>
    </row>
    <row r="131" spans="1:29" s="2183" customFormat="1" ht="12" customHeight="1">
      <c r="A131" s="2750">
        <v>141</v>
      </c>
      <c r="B131" s="2810" t="s">
        <v>1173</v>
      </c>
      <c r="C131" s="2766">
        <v>20</v>
      </c>
      <c r="D131" s="2767"/>
      <c r="E131" s="2767"/>
      <c r="F131" s="2767"/>
      <c r="G131" s="2767"/>
      <c r="H131" s="2767"/>
      <c r="I131" s="2767"/>
      <c r="J131" s="2768"/>
      <c r="K131" s="2768"/>
      <c r="L131" s="2768"/>
      <c r="M131" s="2768"/>
      <c r="N131" s="2768"/>
      <c r="O131" s="2768"/>
      <c r="P131" s="2768"/>
      <c r="Q131" s="2768"/>
      <c r="R131" s="2768"/>
      <c r="S131" s="2768"/>
      <c r="T131" s="2768"/>
      <c r="U131" s="2768"/>
      <c r="V131" s="2768">
        <v>88</v>
      </c>
      <c r="W131" s="2768">
        <v>96</v>
      </c>
      <c r="X131" s="2768">
        <v>97</v>
      </c>
      <c r="Y131" s="2768">
        <v>99</v>
      </c>
      <c r="Z131" s="2769">
        <v>100</v>
      </c>
      <c r="AA131" s="2768">
        <v>99</v>
      </c>
      <c r="AB131" s="2770">
        <v>0</v>
      </c>
      <c r="AC131" s="2771">
        <v>493440</v>
      </c>
    </row>
    <row r="132" spans="1:29" s="2183" customFormat="1" ht="12" customHeight="1">
      <c r="A132" s="2757">
        <v>142</v>
      </c>
      <c r="B132" s="2811" t="s">
        <v>359</v>
      </c>
      <c r="C132" s="2773">
        <v>40</v>
      </c>
      <c r="D132" s="2774">
        <v>40</v>
      </c>
      <c r="E132" s="2774">
        <v>40</v>
      </c>
      <c r="F132" s="2774">
        <v>40</v>
      </c>
      <c r="G132" s="2774">
        <v>8</v>
      </c>
      <c r="H132" s="2774">
        <v>8</v>
      </c>
      <c r="I132" s="2774">
        <v>8</v>
      </c>
      <c r="J132" s="2775">
        <v>8</v>
      </c>
      <c r="K132" s="2775">
        <v>16</v>
      </c>
      <c r="L132" s="2775">
        <v>40</v>
      </c>
      <c r="M132" s="2775">
        <v>40</v>
      </c>
      <c r="N132" s="2775">
        <v>32</v>
      </c>
      <c r="O132" s="2775">
        <v>32</v>
      </c>
      <c r="P132" s="2775">
        <v>32</v>
      </c>
      <c r="Q132" s="2775">
        <v>32</v>
      </c>
      <c r="R132" s="2775">
        <v>40</v>
      </c>
      <c r="S132" s="2775">
        <v>32</v>
      </c>
      <c r="T132" s="2775">
        <v>8</v>
      </c>
      <c r="U132" s="2775"/>
      <c r="V132" s="2775">
        <v>27</v>
      </c>
      <c r="W132" s="2775">
        <v>32</v>
      </c>
      <c r="X132" s="2775">
        <v>40</v>
      </c>
      <c r="Y132" s="2775">
        <v>40</v>
      </c>
      <c r="Z132" s="2776">
        <v>40</v>
      </c>
      <c r="AA132" s="2775">
        <v>40</v>
      </c>
      <c r="AB132" s="2777">
        <v>40</v>
      </c>
      <c r="AC132" s="2778">
        <v>702000</v>
      </c>
    </row>
    <row r="133" spans="1:29" s="2183" customFormat="1" ht="12" customHeight="1">
      <c r="A133" s="2750">
        <v>143</v>
      </c>
      <c r="B133" s="2779" t="s">
        <v>134</v>
      </c>
      <c r="C133" s="2796">
        <v>35</v>
      </c>
      <c r="D133" s="2797">
        <v>35</v>
      </c>
      <c r="E133" s="2797">
        <v>35</v>
      </c>
      <c r="F133" s="2797">
        <v>35</v>
      </c>
      <c r="G133" s="2797"/>
      <c r="H133" s="2797"/>
      <c r="I133" s="2797"/>
      <c r="J133" s="2797"/>
      <c r="K133" s="2797"/>
      <c r="L133" s="2797"/>
      <c r="M133" s="2797"/>
      <c r="N133" s="2797"/>
      <c r="O133" s="2797"/>
      <c r="P133" s="2797"/>
      <c r="Q133" s="2797">
        <v>3</v>
      </c>
      <c r="R133" s="2797">
        <v>3</v>
      </c>
      <c r="S133" s="2797">
        <v>16</v>
      </c>
      <c r="T133" s="2797">
        <v>33</v>
      </c>
      <c r="U133" s="2797"/>
      <c r="V133" s="2797">
        <v>80</v>
      </c>
      <c r="W133" s="2797">
        <v>70</v>
      </c>
      <c r="X133" s="2797">
        <v>52</v>
      </c>
      <c r="Y133" s="2797">
        <v>63</v>
      </c>
      <c r="Z133" s="2798">
        <v>62</v>
      </c>
      <c r="AA133" s="2797">
        <v>57</v>
      </c>
      <c r="AB133" s="2799">
        <v>37</v>
      </c>
      <c r="AC133" s="2800">
        <v>536064</v>
      </c>
    </row>
    <row r="134" spans="1:29" s="2183" customFormat="1" ht="12" customHeight="1">
      <c r="A134" s="2757">
        <v>144</v>
      </c>
      <c r="B134" s="2785" t="s">
        <v>360</v>
      </c>
      <c r="C134" s="2847"/>
      <c r="D134" s="2848"/>
      <c r="E134" s="2848"/>
      <c r="F134" s="2848"/>
      <c r="G134" s="2848"/>
      <c r="H134" s="2848"/>
      <c r="I134" s="2848"/>
      <c r="J134" s="2848"/>
      <c r="K134" s="2848"/>
      <c r="L134" s="2848"/>
      <c r="M134" s="2848"/>
      <c r="N134" s="2848"/>
      <c r="O134" s="2848"/>
      <c r="P134" s="2848"/>
      <c r="Q134" s="2848"/>
      <c r="R134" s="2848"/>
      <c r="S134" s="2848"/>
      <c r="T134" s="2848"/>
      <c r="U134" s="2848"/>
      <c r="V134" s="2848"/>
      <c r="W134" s="2848"/>
      <c r="X134" s="2848"/>
      <c r="Y134" s="2848"/>
      <c r="Z134" s="2849"/>
      <c r="AA134" s="2848"/>
      <c r="AB134" s="2850"/>
      <c r="AC134" s="2851"/>
    </row>
    <row r="135" spans="1:29" s="2183" customFormat="1" ht="12" customHeight="1">
      <c r="A135" s="2750">
        <v>145</v>
      </c>
      <c r="B135" s="2791"/>
      <c r="C135" s="2804"/>
      <c r="D135" s="2805"/>
      <c r="E135" s="2805"/>
      <c r="F135" s="2805"/>
      <c r="G135" s="2805"/>
      <c r="H135" s="2805"/>
      <c r="I135" s="2805"/>
      <c r="J135" s="2806"/>
      <c r="K135" s="2806"/>
      <c r="L135" s="2806"/>
      <c r="M135" s="2806"/>
      <c r="N135" s="2806"/>
      <c r="O135" s="2806"/>
      <c r="P135" s="2806"/>
      <c r="Q135" s="2806"/>
      <c r="R135" s="2806"/>
      <c r="S135" s="2806"/>
      <c r="T135" s="2806"/>
      <c r="U135" s="2806"/>
      <c r="V135" s="2806"/>
      <c r="W135" s="2806"/>
      <c r="X135" s="2806"/>
      <c r="Y135" s="2806"/>
      <c r="Z135" s="2807"/>
      <c r="AA135" s="2806"/>
      <c r="AB135" s="2808"/>
      <c r="AC135" s="2809"/>
    </row>
    <row r="136" spans="1:29" s="2183" customFormat="1" ht="12" customHeight="1">
      <c r="A136" s="2757">
        <v>146</v>
      </c>
      <c r="B136" s="2810" t="s">
        <v>1201</v>
      </c>
      <c r="C136" s="2793">
        <v>477</v>
      </c>
      <c r="D136" s="2767">
        <v>477</v>
      </c>
      <c r="E136" s="2767">
        <v>478</v>
      </c>
      <c r="F136" s="2767">
        <v>478</v>
      </c>
      <c r="G136" s="2767">
        <v>478</v>
      </c>
      <c r="H136" s="2767">
        <v>478</v>
      </c>
      <c r="I136" s="2767">
        <v>478</v>
      </c>
      <c r="J136" s="2768">
        <v>477</v>
      </c>
      <c r="K136" s="2768">
        <v>478</v>
      </c>
      <c r="L136" s="2768">
        <v>478</v>
      </c>
      <c r="M136" s="2768">
        <v>478</v>
      </c>
      <c r="N136" s="2768">
        <v>477</v>
      </c>
      <c r="O136" s="2768">
        <v>477</v>
      </c>
      <c r="P136" s="2768">
        <v>477</v>
      </c>
      <c r="Q136" s="2768">
        <v>477</v>
      </c>
      <c r="R136" s="2768">
        <v>478</v>
      </c>
      <c r="S136" s="2768">
        <v>478</v>
      </c>
      <c r="T136" s="2768">
        <v>477</v>
      </c>
      <c r="U136" s="2768"/>
      <c r="V136" s="2768">
        <v>477</v>
      </c>
      <c r="W136" s="2768">
        <v>477</v>
      </c>
      <c r="X136" s="2768">
        <v>478</v>
      </c>
      <c r="Y136" s="2768">
        <v>478</v>
      </c>
      <c r="Z136" s="2769">
        <v>477</v>
      </c>
      <c r="AA136" s="2768">
        <v>488</v>
      </c>
      <c r="AB136" s="2770">
        <v>487</v>
      </c>
      <c r="AC136" s="2771">
        <v>11360727</v>
      </c>
    </row>
    <row r="137" spans="1:29" s="2183" customFormat="1" ht="12" customHeight="1">
      <c r="A137" s="2750">
        <v>147</v>
      </c>
      <c r="B137" s="2811" t="s">
        <v>222</v>
      </c>
      <c r="C137" s="2794">
        <v>411</v>
      </c>
      <c r="D137" s="2774">
        <v>413</v>
      </c>
      <c r="E137" s="2774">
        <v>413</v>
      </c>
      <c r="F137" s="2774">
        <v>411</v>
      </c>
      <c r="G137" s="2774">
        <v>413</v>
      </c>
      <c r="H137" s="2774">
        <v>350</v>
      </c>
      <c r="I137" s="2774">
        <v>350</v>
      </c>
      <c r="J137" s="2775">
        <v>380</v>
      </c>
      <c r="K137" s="2775">
        <v>410</v>
      </c>
      <c r="L137" s="2775">
        <v>380</v>
      </c>
      <c r="M137" s="2775">
        <v>360</v>
      </c>
      <c r="N137" s="2775">
        <v>410</v>
      </c>
      <c r="O137" s="2775">
        <v>410</v>
      </c>
      <c r="P137" s="2775">
        <v>410</v>
      </c>
      <c r="Q137" s="2775">
        <v>410</v>
      </c>
      <c r="R137" s="2775">
        <v>410</v>
      </c>
      <c r="S137" s="2775">
        <v>411</v>
      </c>
      <c r="T137" s="2775">
        <v>350</v>
      </c>
      <c r="U137" s="2775"/>
      <c r="V137" s="2775">
        <v>410</v>
      </c>
      <c r="W137" s="2775">
        <v>412</v>
      </c>
      <c r="X137" s="2775">
        <v>419</v>
      </c>
      <c r="Y137" s="2775">
        <v>417</v>
      </c>
      <c r="Z137" s="2776">
        <v>416</v>
      </c>
      <c r="AA137" s="2775">
        <v>415</v>
      </c>
      <c r="AB137" s="2777">
        <v>418</v>
      </c>
      <c r="AC137" s="2778">
        <v>9628416</v>
      </c>
    </row>
    <row r="138" spans="1:29" s="2183" customFormat="1" ht="12" customHeight="1">
      <c r="A138" s="2757">
        <v>148</v>
      </c>
      <c r="B138" s="2779"/>
      <c r="C138" s="2842"/>
      <c r="D138" s="2843"/>
      <c r="E138" s="2843"/>
      <c r="F138" s="2843"/>
      <c r="G138" s="2843"/>
      <c r="H138" s="2843"/>
      <c r="I138" s="2843"/>
      <c r="J138" s="2843"/>
      <c r="K138" s="2843"/>
      <c r="L138" s="2843"/>
      <c r="M138" s="2843"/>
      <c r="N138" s="2843"/>
      <c r="O138" s="2843"/>
      <c r="P138" s="2843"/>
      <c r="Q138" s="2843"/>
      <c r="R138" s="2843"/>
      <c r="S138" s="2843"/>
      <c r="T138" s="2843"/>
      <c r="U138" s="2843"/>
      <c r="V138" s="2843"/>
      <c r="W138" s="2843"/>
      <c r="X138" s="2843"/>
      <c r="Y138" s="2843"/>
      <c r="Z138" s="2844"/>
      <c r="AA138" s="2843"/>
      <c r="AB138" s="2845"/>
      <c r="AC138" s="2846"/>
    </row>
    <row r="139" spans="1:29" s="2183" customFormat="1" ht="12" customHeight="1">
      <c r="A139" s="2750">
        <v>149</v>
      </c>
      <c r="B139" s="2751"/>
      <c r="C139" s="2786"/>
      <c r="D139" s="2787"/>
      <c r="E139" s="2787"/>
      <c r="F139" s="2787"/>
      <c r="G139" s="2787"/>
      <c r="H139" s="2787"/>
      <c r="I139" s="2787"/>
      <c r="J139" s="2787"/>
      <c r="K139" s="2787"/>
      <c r="L139" s="2787"/>
      <c r="M139" s="2787"/>
      <c r="N139" s="2787"/>
      <c r="O139" s="2787"/>
      <c r="P139" s="2787"/>
      <c r="Q139" s="2787"/>
      <c r="R139" s="2787"/>
      <c r="S139" s="2787"/>
      <c r="T139" s="2787"/>
      <c r="U139" s="2787"/>
      <c r="V139" s="2787"/>
      <c r="W139" s="2787"/>
      <c r="X139" s="2787"/>
      <c r="Y139" s="2787"/>
      <c r="Z139" s="2788"/>
      <c r="AA139" s="2787"/>
      <c r="AB139" s="2789"/>
      <c r="AC139" s="2790"/>
    </row>
    <row r="140" spans="1:29" s="2183" customFormat="1" ht="12" customHeight="1">
      <c r="A140" s="2757">
        <v>150</v>
      </c>
      <c r="B140" s="2758" t="s">
        <v>362</v>
      </c>
      <c r="C140" s="2801"/>
      <c r="D140" s="2761"/>
      <c r="E140" s="2761"/>
      <c r="F140" s="2761"/>
      <c r="G140" s="2761"/>
      <c r="H140" s="2761"/>
      <c r="I140" s="2761"/>
      <c r="J140" s="2761"/>
      <c r="K140" s="2761"/>
      <c r="L140" s="2761"/>
      <c r="M140" s="2761"/>
      <c r="N140" s="2761"/>
      <c r="O140" s="2761"/>
      <c r="P140" s="2761"/>
      <c r="Q140" s="2761"/>
      <c r="R140" s="2761"/>
      <c r="S140" s="2761"/>
      <c r="T140" s="2761"/>
      <c r="U140" s="2761"/>
      <c r="V140" s="2761"/>
      <c r="W140" s="2761"/>
      <c r="X140" s="2761"/>
      <c r="Y140" s="2761"/>
      <c r="Z140" s="2762"/>
      <c r="AA140" s="2761"/>
      <c r="AB140" s="2763"/>
      <c r="AC140" s="2802"/>
    </row>
    <row r="141" spans="1:29" s="2183" customFormat="1" ht="12" customHeight="1">
      <c r="A141" s="2750">
        <v>151</v>
      </c>
      <c r="B141" s="2765" t="s">
        <v>363</v>
      </c>
      <c r="C141" s="2812"/>
      <c r="D141" s="2813"/>
      <c r="E141" s="2813"/>
      <c r="F141" s="2813"/>
      <c r="G141" s="2813"/>
      <c r="H141" s="2813"/>
      <c r="I141" s="2813"/>
      <c r="J141" s="2814"/>
      <c r="K141" s="2814"/>
      <c r="L141" s="2814"/>
      <c r="M141" s="2814"/>
      <c r="N141" s="2814"/>
      <c r="O141" s="2814"/>
      <c r="P141" s="2814"/>
      <c r="Q141" s="2814"/>
      <c r="R141" s="2814"/>
      <c r="S141" s="2814"/>
      <c r="T141" s="2814"/>
      <c r="U141" s="2814"/>
      <c r="V141" s="2814"/>
      <c r="W141" s="2814"/>
      <c r="X141" s="2814"/>
      <c r="Y141" s="2814"/>
      <c r="Z141" s="2815"/>
      <c r="AA141" s="2814"/>
      <c r="AB141" s="2816"/>
      <c r="AC141" s="2817"/>
    </row>
    <row r="142" spans="1:29" s="2183" customFormat="1" ht="12" customHeight="1">
      <c r="A142" s="2757">
        <v>152</v>
      </c>
      <c r="B142" s="2811" t="s">
        <v>325</v>
      </c>
      <c r="C142" s="2836"/>
      <c r="D142" s="2837"/>
      <c r="E142" s="2837"/>
      <c r="F142" s="2837"/>
      <c r="G142" s="2837"/>
      <c r="H142" s="2837"/>
      <c r="I142" s="2837"/>
      <c r="J142" s="2838"/>
      <c r="K142" s="2838"/>
      <c r="L142" s="2838"/>
      <c r="M142" s="2838"/>
      <c r="N142" s="2838"/>
      <c r="O142" s="2838"/>
      <c r="P142" s="2838"/>
      <c r="Q142" s="2838"/>
      <c r="R142" s="2838"/>
      <c r="S142" s="2838"/>
      <c r="T142" s="2838"/>
      <c r="U142" s="2838"/>
      <c r="V142" s="2838"/>
      <c r="W142" s="2838"/>
      <c r="X142" s="2838"/>
      <c r="Y142" s="2838"/>
      <c r="Z142" s="2839"/>
      <c r="AA142" s="2838"/>
      <c r="AB142" s="2840"/>
      <c r="AC142" s="2841"/>
    </row>
    <row r="143" spans="1:29" s="2183" customFormat="1" ht="12" customHeight="1">
      <c r="A143" s="2750">
        <v>153</v>
      </c>
      <c r="B143" s="2795" t="s">
        <v>246</v>
      </c>
      <c r="C143" s="2864"/>
      <c r="D143" s="2865"/>
      <c r="E143" s="2865"/>
      <c r="F143" s="2865"/>
      <c r="G143" s="2865"/>
      <c r="H143" s="2865"/>
      <c r="I143" s="2865"/>
      <c r="J143" s="2843"/>
      <c r="K143" s="2843"/>
      <c r="L143" s="2843"/>
      <c r="M143" s="2843"/>
      <c r="N143" s="2843"/>
      <c r="O143" s="2843"/>
      <c r="P143" s="2843"/>
      <c r="Q143" s="2843"/>
      <c r="R143" s="2843"/>
      <c r="S143" s="2843"/>
      <c r="T143" s="2843"/>
      <c r="U143" s="2843"/>
      <c r="V143" s="2843"/>
      <c r="W143" s="2843"/>
      <c r="X143" s="2843"/>
      <c r="Y143" s="2843"/>
      <c r="Z143" s="2844"/>
      <c r="AA143" s="2843"/>
      <c r="AB143" s="2845"/>
      <c r="AC143" s="2866"/>
    </row>
    <row r="144" spans="1:29" s="2183" customFormat="1" ht="12" customHeight="1">
      <c r="A144" s="2757">
        <v>156</v>
      </c>
      <c r="B144" s="2765" t="s">
        <v>245</v>
      </c>
      <c r="C144" s="2766"/>
      <c r="D144" s="2767"/>
      <c r="E144" s="2767"/>
      <c r="F144" s="2767"/>
      <c r="G144" s="2767"/>
      <c r="H144" s="2767"/>
      <c r="I144" s="2767"/>
      <c r="J144" s="2768"/>
      <c r="K144" s="2768"/>
      <c r="L144" s="2768"/>
      <c r="M144" s="2768"/>
      <c r="N144" s="2768"/>
      <c r="O144" s="2768"/>
      <c r="P144" s="2768"/>
      <c r="Q144" s="2768"/>
      <c r="R144" s="2768"/>
      <c r="S144" s="2768"/>
      <c r="T144" s="2768"/>
      <c r="U144" s="2768"/>
      <c r="V144" s="2768"/>
      <c r="W144" s="2768"/>
      <c r="X144" s="2768"/>
      <c r="Y144" s="2768"/>
      <c r="Z144" s="2769"/>
      <c r="AA144" s="2768"/>
      <c r="AB144" s="2770"/>
      <c r="AC144" s="2771"/>
    </row>
    <row r="145" spans="1:29" s="2183" customFormat="1" ht="12" customHeight="1">
      <c r="A145" s="2757"/>
      <c r="B145" s="2765" t="s">
        <v>244</v>
      </c>
      <c r="C145" s="2766">
        <v>43</v>
      </c>
      <c r="D145" s="2767">
        <v>43</v>
      </c>
      <c r="E145" s="2767">
        <v>43</v>
      </c>
      <c r="F145" s="2767">
        <v>43</v>
      </c>
      <c r="G145" s="2767">
        <v>0</v>
      </c>
      <c r="H145" s="2767">
        <v>0</v>
      </c>
      <c r="I145" s="2767"/>
      <c r="J145" s="2768"/>
      <c r="K145" s="2768"/>
      <c r="L145" s="2768"/>
      <c r="M145" s="2768"/>
      <c r="N145" s="2768"/>
      <c r="O145" s="2768"/>
      <c r="P145" s="2768"/>
      <c r="Q145" s="2768"/>
      <c r="R145" s="2768"/>
      <c r="S145" s="2768"/>
      <c r="T145" s="2768"/>
      <c r="U145" s="2768"/>
      <c r="V145" s="2768">
        <v>43</v>
      </c>
      <c r="W145" s="2768">
        <v>43</v>
      </c>
      <c r="X145" s="2768">
        <v>43</v>
      </c>
      <c r="Y145" s="2768">
        <v>43</v>
      </c>
      <c r="Z145" s="2769">
        <v>43</v>
      </c>
      <c r="AA145" s="2768">
        <v>43</v>
      </c>
      <c r="AB145" s="2770">
        <v>43</v>
      </c>
      <c r="AC145" s="2771">
        <v>398696</v>
      </c>
    </row>
    <row r="146" spans="1:29" s="2183" customFormat="1" ht="12" customHeight="1">
      <c r="A146" s="2757"/>
      <c r="B146" s="2765"/>
      <c r="C146" s="2766"/>
      <c r="D146" s="2767"/>
      <c r="E146" s="2767"/>
      <c r="F146" s="2767"/>
      <c r="G146" s="2767"/>
      <c r="H146" s="2767"/>
      <c r="I146" s="2767"/>
      <c r="J146" s="2768"/>
      <c r="K146" s="2768"/>
      <c r="L146" s="2768"/>
      <c r="M146" s="2768"/>
      <c r="N146" s="2768"/>
      <c r="O146" s="2768"/>
      <c r="P146" s="2768"/>
      <c r="Q146" s="2768"/>
      <c r="R146" s="2768"/>
      <c r="S146" s="2768"/>
      <c r="T146" s="2768"/>
      <c r="U146" s="2768"/>
      <c r="V146" s="2768"/>
      <c r="W146" s="2768"/>
      <c r="X146" s="2768"/>
      <c r="Y146" s="2768"/>
      <c r="Z146" s="2769"/>
      <c r="AA146" s="2768"/>
      <c r="AB146" s="2770"/>
      <c r="AC146" s="2771"/>
    </row>
    <row r="147" spans="1:29" s="2183" customFormat="1" ht="12" customHeight="1">
      <c r="A147" s="2750">
        <v>157</v>
      </c>
      <c r="B147" s="2811" t="s">
        <v>1151</v>
      </c>
      <c r="C147" s="2773">
        <v>181</v>
      </c>
      <c r="D147" s="2774">
        <v>185</v>
      </c>
      <c r="E147" s="2774">
        <v>188</v>
      </c>
      <c r="F147" s="2774">
        <v>185</v>
      </c>
      <c r="G147" s="2774">
        <v>189</v>
      </c>
      <c r="H147" s="2774">
        <v>187</v>
      </c>
      <c r="I147" s="2774">
        <v>188</v>
      </c>
      <c r="J147" s="2775">
        <v>190</v>
      </c>
      <c r="K147" s="2775">
        <v>195</v>
      </c>
      <c r="L147" s="2775">
        <v>185</v>
      </c>
      <c r="M147" s="2775">
        <v>185</v>
      </c>
      <c r="N147" s="2775">
        <v>183</v>
      </c>
      <c r="O147" s="2775">
        <v>194</v>
      </c>
      <c r="P147" s="2775">
        <v>188</v>
      </c>
      <c r="Q147" s="2775">
        <v>200</v>
      </c>
      <c r="R147" s="2775">
        <v>216</v>
      </c>
      <c r="S147" s="2775">
        <v>215</v>
      </c>
      <c r="T147" s="2775">
        <v>205</v>
      </c>
      <c r="U147" s="2775"/>
      <c r="V147" s="2775">
        <v>196</v>
      </c>
      <c r="W147" s="2775">
        <v>214</v>
      </c>
      <c r="X147" s="2775">
        <v>217</v>
      </c>
      <c r="Y147" s="2775">
        <v>217</v>
      </c>
      <c r="Z147" s="2776">
        <v>217</v>
      </c>
      <c r="AA147" s="2775">
        <v>216</v>
      </c>
      <c r="AB147" s="2777">
        <v>216</v>
      </c>
      <c r="AC147" s="2778">
        <v>5009918</v>
      </c>
    </row>
    <row r="148" spans="1:29" s="2183" customFormat="1" ht="12" customHeight="1">
      <c r="A148" s="2757">
        <v>158</v>
      </c>
      <c r="B148" s="2795" t="s">
        <v>1152</v>
      </c>
      <c r="C148" s="2796"/>
      <c r="D148" s="2797"/>
      <c r="E148" s="2797"/>
      <c r="F148" s="2797"/>
      <c r="G148" s="2797"/>
      <c r="H148" s="2797"/>
      <c r="I148" s="2797"/>
      <c r="J148" s="2797"/>
      <c r="K148" s="2797"/>
      <c r="L148" s="2797"/>
      <c r="M148" s="2797"/>
      <c r="N148" s="2797"/>
      <c r="O148" s="2797"/>
      <c r="P148" s="2797"/>
      <c r="Q148" s="2797"/>
      <c r="R148" s="2797"/>
      <c r="S148" s="2797"/>
      <c r="T148" s="2797"/>
      <c r="U148" s="2797"/>
      <c r="V148" s="2797"/>
      <c r="W148" s="2797"/>
      <c r="X148" s="2797"/>
      <c r="Y148" s="2797">
        <v>0</v>
      </c>
      <c r="Z148" s="2798"/>
      <c r="AA148" s="2797"/>
      <c r="AB148" s="2799"/>
      <c r="AC148" s="2800"/>
    </row>
    <row r="149" spans="1:29" s="2183" customFormat="1" ht="12" customHeight="1">
      <c r="A149" s="2757"/>
      <c r="B149" s="2795" t="s">
        <v>1153</v>
      </c>
      <c r="C149" s="2973"/>
      <c r="D149" s="2860"/>
      <c r="E149" s="2860"/>
      <c r="F149" s="2860"/>
      <c r="G149" s="2860"/>
      <c r="H149" s="2860"/>
      <c r="I149" s="2860"/>
      <c r="J149" s="2860"/>
      <c r="K149" s="2860"/>
      <c r="L149" s="2860"/>
      <c r="M149" s="2860"/>
      <c r="N149" s="2860"/>
      <c r="O149" s="2860"/>
      <c r="P149" s="2860"/>
      <c r="Q149" s="2860"/>
      <c r="R149" s="2860"/>
      <c r="S149" s="2860"/>
      <c r="T149" s="2860"/>
      <c r="U149" s="2860"/>
      <c r="V149" s="2860"/>
      <c r="W149" s="2860"/>
      <c r="X149" s="2860"/>
      <c r="Y149" s="2860">
        <v>0</v>
      </c>
      <c r="Z149" s="2861"/>
      <c r="AA149" s="2860"/>
      <c r="AB149" s="2862"/>
      <c r="AC149" s="2863"/>
    </row>
    <row r="150" spans="1:29" s="2183" customFormat="1" ht="12" customHeight="1">
      <c r="A150" s="2757"/>
      <c r="B150" s="2795" t="s">
        <v>1154</v>
      </c>
      <c r="C150" s="2973">
        <v>131</v>
      </c>
      <c r="D150" s="2860">
        <v>136</v>
      </c>
      <c r="E150" s="2860">
        <v>138</v>
      </c>
      <c r="F150" s="2860">
        <v>136</v>
      </c>
      <c r="G150" s="2860">
        <v>140</v>
      </c>
      <c r="H150" s="2860">
        <v>137</v>
      </c>
      <c r="I150" s="2860">
        <v>136</v>
      </c>
      <c r="J150" s="2860">
        <v>137</v>
      </c>
      <c r="K150" s="2860">
        <v>142</v>
      </c>
      <c r="L150" s="2860">
        <v>130</v>
      </c>
      <c r="M150" s="2860">
        <v>130</v>
      </c>
      <c r="N150" s="2860">
        <v>130</v>
      </c>
      <c r="O150" s="2860">
        <v>175</v>
      </c>
      <c r="P150" s="2860">
        <v>160</v>
      </c>
      <c r="Q150" s="2860">
        <v>140</v>
      </c>
      <c r="R150" s="2860">
        <v>140</v>
      </c>
      <c r="S150" s="2860">
        <v>140</v>
      </c>
      <c r="T150" s="2860">
        <v>140</v>
      </c>
      <c r="U150" s="2860"/>
      <c r="V150" s="2860">
        <v>154</v>
      </c>
      <c r="W150" s="2860">
        <v>220</v>
      </c>
      <c r="X150" s="2860">
        <v>220</v>
      </c>
      <c r="Y150" s="2860">
        <v>220</v>
      </c>
      <c r="Z150" s="2861">
        <v>220</v>
      </c>
      <c r="AA150" s="2860">
        <v>220</v>
      </c>
      <c r="AB150" s="2862">
        <v>220</v>
      </c>
      <c r="AC150" s="2863">
        <v>3957181</v>
      </c>
    </row>
    <row r="151" spans="1:29" s="2183" customFormat="1" ht="12" customHeight="1">
      <c r="A151" s="2750">
        <v>159</v>
      </c>
      <c r="B151" s="2751" t="s">
        <v>1185</v>
      </c>
      <c r="C151" s="2786">
        <v>154</v>
      </c>
      <c r="D151" s="2787">
        <v>154</v>
      </c>
      <c r="E151" s="2787">
        <v>154</v>
      </c>
      <c r="F151" s="2787">
        <v>154</v>
      </c>
      <c r="G151" s="2787">
        <v>153</v>
      </c>
      <c r="H151" s="2787">
        <v>154</v>
      </c>
      <c r="I151" s="2787">
        <v>152</v>
      </c>
      <c r="J151" s="2787">
        <v>152</v>
      </c>
      <c r="K151" s="2787">
        <v>155</v>
      </c>
      <c r="L151" s="2787">
        <v>153</v>
      </c>
      <c r="M151" s="2787">
        <v>154</v>
      </c>
      <c r="N151" s="2787">
        <v>153</v>
      </c>
      <c r="O151" s="2787">
        <v>151</v>
      </c>
      <c r="P151" s="2787">
        <v>151</v>
      </c>
      <c r="Q151" s="2787">
        <v>153</v>
      </c>
      <c r="R151" s="2787">
        <v>155</v>
      </c>
      <c r="S151" s="2787">
        <v>153</v>
      </c>
      <c r="T151" s="2787">
        <v>152</v>
      </c>
      <c r="U151" s="2787"/>
      <c r="V151" s="2787">
        <v>151</v>
      </c>
      <c r="W151" s="2787">
        <v>153</v>
      </c>
      <c r="X151" s="2787">
        <v>154</v>
      </c>
      <c r="Y151" s="2787">
        <v>155</v>
      </c>
      <c r="Z151" s="2788">
        <v>153</v>
      </c>
      <c r="AA151" s="2787">
        <v>154</v>
      </c>
      <c r="AB151" s="2789">
        <v>154</v>
      </c>
      <c r="AC151" s="2790">
        <v>3646545</v>
      </c>
    </row>
    <row r="152" spans="1:29" s="2183" customFormat="1" ht="12" customHeight="1">
      <c r="A152" s="2757">
        <v>160</v>
      </c>
      <c r="B152" s="2758" t="s">
        <v>1186</v>
      </c>
      <c r="C152" s="2792"/>
      <c r="D152" s="2760"/>
      <c r="E152" s="2760"/>
      <c r="F152" s="2760"/>
      <c r="G152" s="2760"/>
      <c r="H152" s="2760"/>
      <c r="I152" s="2760"/>
      <c r="J152" s="2761"/>
      <c r="K152" s="2761"/>
      <c r="L152" s="2761"/>
      <c r="M152" s="2761"/>
      <c r="N152" s="2761"/>
      <c r="O152" s="2761"/>
      <c r="P152" s="2761"/>
      <c r="Q152" s="2761"/>
      <c r="R152" s="2761"/>
      <c r="S152" s="2761"/>
      <c r="T152" s="2761"/>
      <c r="U152" s="2761"/>
      <c r="V152" s="2761"/>
      <c r="W152" s="2761"/>
      <c r="X152" s="2761"/>
      <c r="Y152" s="2761"/>
      <c r="Z152" s="2762"/>
      <c r="AA152" s="2761"/>
      <c r="AB152" s="2763"/>
      <c r="AC152" s="2764"/>
    </row>
    <row r="153" spans="1:29" s="2183" customFormat="1" ht="12" customHeight="1">
      <c r="A153" s="2750">
        <v>161</v>
      </c>
      <c r="B153" s="2810" t="s">
        <v>133</v>
      </c>
      <c r="C153" s="2793">
        <v>37</v>
      </c>
      <c r="D153" s="2767">
        <v>37</v>
      </c>
      <c r="E153" s="2767">
        <v>37</v>
      </c>
      <c r="F153" s="2767">
        <v>0</v>
      </c>
      <c r="G153" s="2767">
        <v>0</v>
      </c>
      <c r="H153" s="2767">
        <v>0</v>
      </c>
      <c r="I153" s="2767"/>
      <c r="J153" s="2768"/>
      <c r="K153" s="2768"/>
      <c r="L153" s="2768"/>
      <c r="M153" s="2768"/>
      <c r="N153" s="2768"/>
      <c r="O153" s="2768"/>
      <c r="P153" s="2768"/>
      <c r="Q153" s="2768"/>
      <c r="R153" s="2768"/>
      <c r="S153" s="2768">
        <v>0</v>
      </c>
      <c r="T153" s="2768">
        <v>10</v>
      </c>
      <c r="U153" s="2768"/>
      <c r="V153" s="2768">
        <v>31</v>
      </c>
      <c r="W153" s="2768">
        <v>31</v>
      </c>
      <c r="X153" s="2768">
        <v>31</v>
      </c>
      <c r="Y153" s="2768">
        <v>31</v>
      </c>
      <c r="Z153" s="2769">
        <v>37</v>
      </c>
      <c r="AA153" s="2768">
        <v>37</v>
      </c>
      <c r="AB153" s="2770">
        <v>37</v>
      </c>
      <c r="AC153" s="2771">
        <v>327270</v>
      </c>
    </row>
    <row r="154" spans="1:29" s="2183" customFormat="1" ht="12" customHeight="1">
      <c r="A154" s="2757">
        <v>162</v>
      </c>
      <c r="B154" s="2811" t="s">
        <v>130</v>
      </c>
      <c r="C154" s="2794">
        <v>18</v>
      </c>
      <c r="D154" s="2774">
        <v>18</v>
      </c>
      <c r="E154" s="2774">
        <v>18</v>
      </c>
      <c r="F154" s="2774">
        <v>18</v>
      </c>
      <c r="G154" s="2774">
        <v>18</v>
      </c>
      <c r="H154" s="2774">
        <v>18</v>
      </c>
      <c r="I154" s="2774">
        <v>18</v>
      </c>
      <c r="J154" s="2775">
        <v>18</v>
      </c>
      <c r="K154" s="2775">
        <v>18</v>
      </c>
      <c r="L154" s="2775">
        <v>18</v>
      </c>
      <c r="M154" s="2775">
        <v>18</v>
      </c>
      <c r="N154" s="2775">
        <v>18</v>
      </c>
      <c r="O154" s="2775">
        <v>18</v>
      </c>
      <c r="P154" s="2775">
        <v>18</v>
      </c>
      <c r="Q154" s="2775">
        <v>18</v>
      </c>
      <c r="R154" s="2775">
        <v>18</v>
      </c>
      <c r="S154" s="2775">
        <v>18</v>
      </c>
      <c r="T154" s="2775">
        <v>18</v>
      </c>
      <c r="U154" s="2775"/>
      <c r="V154" s="2775">
        <v>18</v>
      </c>
      <c r="W154" s="2775">
        <v>18</v>
      </c>
      <c r="X154" s="2775">
        <v>18</v>
      </c>
      <c r="Y154" s="2775">
        <v>18</v>
      </c>
      <c r="Z154" s="2776">
        <v>18</v>
      </c>
      <c r="AA154" s="2775">
        <v>18</v>
      </c>
      <c r="AB154" s="2777">
        <v>18</v>
      </c>
      <c r="AC154" s="2778">
        <v>425280</v>
      </c>
    </row>
    <row r="155" spans="1:29" s="2183" customFormat="1" ht="12" customHeight="1">
      <c r="A155" s="2750">
        <v>163</v>
      </c>
      <c r="B155" s="2779" t="s">
        <v>364</v>
      </c>
      <c r="C155" s="2796">
        <v>9</v>
      </c>
      <c r="D155" s="2797">
        <v>9</v>
      </c>
      <c r="E155" s="2797">
        <v>9</v>
      </c>
      <c r="F155" s="2797">
        <v>9</v>
      </c>
      <c r="G155" s="2797">
        <v>9</v>
      </c>
      <c r="H155" s="2797">
        <v>9</v>
      </c>
      <c r="I155" s="2797">
        <v>9</v>
      </c>
      <c r="J155" s="2797">
        <v>9</v>
      </c>
      <c r="K155" s="2797">
        <v>9</v>
      </c>
      <c r="L155" s="2797">
        <v>6</v>
      </c>
      <c r="M155" s="2797">
        <v>6</v>
      </c>
      <c r="N155" s="2797">
        <v>6</v>
      </c>
      <c r="O155" s="2797">
        <v>6</v>
      </c>
      <c r="P155" s="2797">
        <v>9</v>
      </c>
      <c r="Q155" s="2797">
        <v>9</v>
      </c>
      <c r="R155" s="2797">
        <v>9</v>
      </c>
      <c r="S155" s="2797">
        <v>9</v>
      </c>
      <c r="T155" s="2797">
        <v>9</v>
      </c>
      <c r="U155" s="2797"/>
      <c r="V155" s="2797">
        <v>9</v>
      </c>
      <c r="W155" s="2797">
        <v>9</v>
      </c>
      <c r="X155" s="2797">
        <v>10</v>
      </c>
      <c r="Y155" s="2797">
        <v>10</v>
      </c>
      <c r="Z155" s="2798">
        <v>10</v>
      </c>
      <c r="AA155" s="2797">
        <v>10</v>
      </c>
      <c r="AB155" s="2799">
        <v>10</v>
      </c>
      <c r="AC155" s="2800">
        <v>206748</v>
      </c>
    </row>
    <row r="156" spans="1:29" s="2183" customFormat="1" ht="12" customHeight="1">
      <c r="A156" s="2757">
        <v>164</v>
      </c>
      <c r="B156" s="2785" t="s">
        <v>129</v>
      </c>
      <c r="C156" s="2786">
        <v>8</v>
      </c>
      <c r="D156" s="2787">
        <v>8</v>
      </c>
      <c r="E156" s="2787">
        <v>8</v>
      </c>
      <c r="F156" s="2787">
        <v>8</v>
      </c>
      <c r="G156" s="2787">
        <v>8</v>
      </c>
      <c r="H156" s="2787">
        <v>5</v>
      </c>
      <c r="I156" s="2787">
        <v>5</v>
      </c>
      <c r="J156" s="2787">
        <v>5</v>
      </c>
      <c r="K156" s="2787">
        <v>5</v>
      </c>
      <c r="L156" s="2787">
        <v>5</v>
      </c>
      <c r="M156" s="2787">
        <v>5</v>
      </c>
      <c r="N156" s="2787">
        <v>5</v>
      </c>
      <c r="O156" s="2787">
        <v>5</v>
      </c>
      <c r="P156" s="2787">
        <v>5</v>
      </c>
      <c r="Q156" s="2787">
        <v>5</v>
      </c>
      <c r="R156" s="2787">
        <v>5</v>
      </c>
      <c r="S156" s="2787">
        <v>8</v>
      </c>
      <c r="T156" s="2787">
        <v>8</v>
      </c>
      <c r="U156" s="2787"/>
      <c r="V156" s="2787">
        <v>8</v>
      </c>
      <c r="W156" s="2787">
        <v>11</v>
      </c>
      <c r="X156" s="2787">
        <v>11</v>
      </c>
      <c r="Y156" s="2787">
        <v>11</v>
      </c>
      <c r="Z156" s="2788">
        <v>11</v>
      </c>
      <c r="AA156" s="2787">
        <v>11</v>
      </c>
      <c r="AB156" s="2789">
        <v>11</v>
      </c>
      <c r="AC156" s="2790">
        <v>394778</v>
      </c>
    </row>
    <row r="157" spans="1:29" s="2183" customFormat="1" ht="12" customHeight="1">
      <c r="A157" s="2750">
        <v>165</v>
      </c>
      <c r="B157" s="2791" t="s">
        <v>365</v>
      </c>
      <c r="C157" s="2801">
        <v>40</v>
      </c>
      <c r="D157" s="2761">
        <v>40</v>
      </c>
      <c r="E157" s="2761">
        <v>40</v>
      </c>
      <c r="F157" s="2761">
        <v>40</v>
      </c>
      <c r="G157" s="2761">
        <v>40</v>
      </c>
      <c r="H157" s="2761">
        <v>40</v>
      </c>
      <c r="I157" s="2761">
        <v>40</v>
      </c>
      <c r="J157" s="2761">
        <v>40</v>
      </c>
      <c r="K157" s="2761">
        <v>40</v>
      </c>
      <c r="L157" s="2761">
        <v>40</v>
      </c>
      <c r="M157" s="2761">
        <v>40</v>
      </c>
      <c r="N157" s="2761">
        <v>40</v>
      </c>
      <c r="O157" s="2761">
        <v>40</v>
      </c>
      <c r="P157" s="2761">
        <v>40</v>
      </c>
      <c r="Q157" s="2761">
        <v>40</v>
      </c>
      <c r="R157" s="2761">
        <v>40</v>
      </c>
      <c r="S157" s="2761">
        <v>40</v>
      </c>
      <c r="T157" s="2761">
        <v>40</v>
      </c>
      <c r="U157" s="2761"/>
      <c r="V157" s="2761">
        <v>40</v>
      </c>
      <c r="W157" s="2761">
        <v>40</v>
      </c>
      <c r="X157" s="2761">
        <v>40</v>
      </c>
      <c r="Y157" s="2761">
        <v>40</v>
      </c>
      <c r="Z157" s="2762">
        <v>40</v>
      </c>
      <c r="AA157" s="2761">
        <v>40</v>
      </c>
      <c r="AB157" s="2763">
        <v>40</v>
      </c>
      <c r="AC157" s="2802">
        <v>986810</v>
      </c>
    </row>
    <row r="158" spans="1:29" s="2183" customFormat="1" ht="12" customHeight="1">
      <c r="A158" s="2757">
        <v>166</v>
      </c>
      <c r="B158" s="2810" t="s">
        <v>132</v>
      </c>
      <c r="C158" s="2812">
        <v>43</v>
      </c>
      <c r="D158" s="2813">
        <v>43</v>
      </c>
      <c r="E158" s="2813">
        <v>43</v>
      </c>
      <c r="F158" s="2813">
        <v>43</v>
      </c>
      <c r="G158" s="2813">
        <v>43</v>
      </c>
      <c r="H158" s="2813">
        <v>43</v>
      </c>
      <c r="I158" s="2813">
        <v>43</v>
      </c>
      <c r="J158" s="2814">
        <v>43</v>
      </c>
      <c r="K158" s="2814">
        <v>43</v>
      </c>
      <c r="L158" s="2814">
        <v>43</v>
      </c>
      <c r="M158" s="2814">
        <v>43</v>
      </c>
      <c r="N158" s="2814">
        <v>43</v>
      </c>
      <c r="O158" s="2814">
        <v>43</v>
      </c>
      <c r="P158" s="2814">
        <v>43</v>
      </c>
      <c r="Q158" s="2814">
        <v>43</v>
      </c>
      <c r="R158" s="2814">
        <v>34</v>
      </c>
      <c r="S158" s="2814">
        <v>34</v>
      </c>
      <c r="T158" s="2814">
        <v>43</v>
      </c>
      <c r="U158" s="2814"/>
      <c r="V158" s="2814">
        <v>43</v>
      </c>
      <c r="W158" s="2814">
        <v>43</v>
      </c>
      <c r="X158" s="2814">
        <v>43</v>
      </c>
      <c r="Y158" s="2814">
        <v>43</v>
      </c>
      <c r="Z158" s="2815">
        <v>43</v>
      </c>
      <c r="AA158" s="2814">
        <v>43</v>
      </c>
      <c r="AB158" s="2816">
        <v>43</v>
      </c>
      <c r="AC158" s="2817">
        <v>982768</v>
      </c>
    </row>
    <row r="159" spans="1:29" s="2183" customFormat="1" ht="12" customHeight="1">
      <c r="A159" s="2750">
        <v>167</v>
      </c>
      <c r="B159" s="2811" t="s">
        <v>147</v>
      </c>
      <c r="C159" s="2836">
        <v>37</v>
      </c>
      <c r="D159" s="2837">
        <v>37</v>
      </c>
      <c r="E159" s="2837">
        <v>37</v>
      </c>
      <c r="F159" s="2837">
        <v>0</v>
      </c>
      <c r="G159" s="2837">
        <v>0</v>
      </c>
      <c r="H159" s="2837">
        <v>0</v>
      </c>
      <c r="I159" s="2837"/>
      <c r="J159" s="2838"/>
      <c r="K159" s="2838"/>
      <c r="L159" s="2838"/>
      <c r="M159" s="2838"/>
      <c r="N159" s="2838"/>
      <c r="O159" s="2838"/>
      <c r="P159" s="2838"/>
      <c r="Q159" s="2838"/>
      <c r="R159" s="2838"/>
      <c r="S159" s="2838"/>
      <c r="T159" s="2838">
        <v>0</v>
      </c>
      <c r="U159" s="2838"/>
      <c r="V159" s="2838">
        <v>37</v>
      </c>
      <c r="W159" s="2838">
        <v>38</v>
      </c>
      <c r="X159" s="2838">
        <v>40</v>
      </c>
      <c r="Y159" s="2838">
        <v>38</v>
      </c>
      <c r="Z159" s="2839">
        <v>38</v>
      </c>
      <c r="AA159" s="2838">
        <v>38</v>
      </c>
      <c r="AB159" s="2840">
        <v>38</v>
      </c>
      <c r="AC159" s="2841">
        <v>319760</v>
      </c>
    </row>
    <row r="160" spans="1:29" s="2183" customFormat="1" ht="12" customHeight="1">
      <c r="A160" s="2757">
        <v>168</v>
      </c>
      <c r="B160" s="2779" t="s">
        <v>131</v>
      </c>
      <c r="C160" s="2864">
        <v>42</v>
      </c>
      <c r="D160" s="2865">
        <v>41</v>
      </c>
      <c r="E160" s="2865">
        <v>41</v>
      </c>
      <c r="F160" s="2865">
        <v>41</v>
      </c>
      <c r="G160" s="2865">
        <v>41</v>
      </c>
      <c r="H160" s="2865">
        <v>42</v>
      </c>
      <c r="I160" s="2865">
        <v>41</v>
      </c>
      <c r="J160" s="2843">
        <v>41</v>
      </c>
      <c r="K160" s="2843">
        <v>41</v>
      </c>
      <c r="L160" s="2843">
        <v>33</v>
      </c>
      <c r="M160" s="2843">
        <v>33</v>
      </c>
      <c r="N160" s="2843">
        <v>33</v>
      </c>
      <c r="O160" s="2843">
        <v>33</v>
      </c>
      <c r="P160" s="2843">
        <v>33</v>
      </c>
      <c r="Q160" s="2843">
        <v>33</v>
      </c>
      <c r="R160" s="2843">
        <v>33</v>
      </c>
      <c r="S160" s="2843">
        <v>41</v>
      </c>
      <c r="T160" s="2843">
        <v>41</v>
      </c>
      <c r="U160" s="2843"/>
      <c r="V160" s="2843">
        <v>42</v>
      </c>
      <c r="W160" s="2843">
        <v>42</v>
      </c>
      <c r="X160" s="2843">
        <v>41</v>
      </c>
      <c r="Y160" s="2843">
        <v>41</v>
      </c>
      <c r="Z160" s="2844">
        <v>41</v>
      </c>
      <c r="AA160" s="2843">
        <v>41</v>
      </c>
      <c r="AB160" s="2845">
        <v>41</v>
      </c>
      <c r="AC160" s="2866">
        <v>932420</v>
      </c>
    </row>
    <row r="161" spans="1:35" s="2183" customFormat="1" ht="12" customHeight="1">
      <c r="A161" s="2750">
        <v>169</v>
      </c>
      <c r="B161" s="2785" t="s">
        <v>33</v>
      </c>
      <c r="C161" s="2786">
        <v>52</v>
      </c>
      <c r="D161" s="2787">
        <v>52</v>
      </c>
      <c r="E161" s="2787">
        <v>52</v>
      </c>
      <c r="F161" s="2787">
        <v>52</v>
      </c>
      <c r="G161" s="2787">
        <v>52</v>
      </c>
      <c r="H161" s="2787">
        <v>52</v>
      </c>
      <c r="I161" s="2787">
        <v>8</v>
      </c>
      <c r="J161" s="2787">
        <v>8</v>
      </c>
      <c r="K161" s="2787">
        <v>16</v>
      </c>
      <c r="L161" s="2787">
        <v>16</v>
      </c>
      <c r="M161" s="2787">
        <v>16</v>
      </c>
      <c r="N161" s="2787">
        <v>16</v>
      </c>
      <c r="O161" s="2787">
        <v>25</v>
      </c>
      <c r="P161" s="2787">
        <v>25</v>
      </c>
      <c r="Q161" s="2787">
        <v>31</v>
      </c>
      <c r="R161" s="2787">
        <v>51</v>
      </c>
      <c r="S161" s="2787">
        <v>25</v>
      </c>
      <c r="T161" s="2787">
        <v>25</v>
      </c>
      <c r="U161" s="2787"/>
      <c r="V161" s="2787">
        <v>25</v>
      </c>
      <c r="W161" s="2787">
        <v>51</v>
      </c>
      <c r="X161" s="2787">
        <v>51</v>
      </c>
      <c r="Y161" s="2787">
        <v>51</v>
      </c>
      <c r="Z161" s="2788">
        <v>52</v>
      </c>
      <c r="AA161" s="2787">
        <v>52</v>
      </c>
      <c r="AB161" s="2789">
        <v>52</v>
      </c>
      <c r="AC161" s="2790">
        <v>859680</v>
      </c>
    </row>
    <row r="162" spans="1:35" s="2183" customFormat="1" ht="12" customHeight="1">
      <c r="A162" s="2757">
        <v>170</v>
      </c>
      <c r="B162" s="2791" t="s">
        <v>223</v>
      </c>
      <c r="C162" s="2759">
        <v>100</v>
      </c>
      <c r="D162" s="2760">
        <v>100</v>
      </c>
      <c r="E162" s="2760">
        <v>100</v>
      </c>
      <c r="F162" s="2760">
        <v>100</v>
      </c>
      <c r="G162" s="2760">
        <v>100</v>
      </c>
      <c r="H162" s="2760">
        <v>25</v>
      </c>
      <c r="I162" s="2760">
        <v>25</v>
      </c>
      <c r="J162" s="2761">
        <v>25</v>
      </c>
      <c r="K162" s="2761">
        <v>25</v>
      </c>
      <c r="L162" s="2761">
        <v>25</v>
      </c>
      <c r="M162" s="2761">
        <v>25</v>
      </c>
      <c r="N162" s="2761">
        <v>25</v>
      </c>
      <c r="O162" s="2761">
        <v>25</v>
      </c>
      <c r="P162" s="2761">
        <v>25</v>
      </c>
      <c r="Q162" s="2761">
        <v>25</v>
      </c>
      <c r="R162" s="2761">
        <v>25</v>
      </c>
      <c r="S162" s="2761">
        <v>25</v>
      </c>
      <c r="T162" s="2761">
        <v>25</v>
      </c>
      <c r="U162" s="2761"/>
      <c r="V162" s="2761">
        <v>75</v>
      </c>
      <c r="W162" s="2761">
        <v>100</v>
      </c>
      <c r="X162" s="2761">
        <v>100</v>
      </c>
      <c r="Y162" s="2761">
        <v>100</v>
      </c>
      <c r="Z162" s="2762">
        <v>100</v>
      </c>
      <c r="AA162" s="2761">
        <v>100</v>
      </c>
      <c r="AB162" s="2763">
        <v>100</v>
      </c>
      <c r="AC162" s="2764">
        <v>1349326</v>
      </c>
    </row>
    <row r="163" spans="1:35" s="2183" customFormat="1" ht="12" customHeight="1">
      <c r="A163" s="2750">
        <v>171</v>
      </c>
      <c r="B163" s="2810"/>
      <c r="C163" s="2766"/>
      <c r="D163" s="2767"/>
      <c r="E163" s="2767"/>
      <c r="F163" s="2767"/>
      <c r="G163" s="2767"/>
      <c r="H163" s="2767"/>
      <c r="I163" s="2767"/>
      <c r="J163" s="2768"/>
      <c r="K163" s="2768"/>
      <c r="L163" s="2768"/>
      <c r="M163" s="2768"/>
      <c r="N163" s="2768"/>
      <c r="O163" s="2768"/>
      <c r="P163" s="2768"/>
      <c r="Q163" s="2768"/>
      <c r="R163" s="2768"/>
      <c r="S163" s="2768"/>
      <c r="T163" s="2768"/>
      <c r="U163" s="2768"/>
      <c r="V163" s="2768"/>
      <c r="W163" s="2768"/>
      <c r="X163" s="2768"/>
      <c r="Y163" s="2768"/>
      <c r="Z163" s="2769"/>
      <c r="AA163" s="2768"/>
      <c r="AB163" s="2770"/>
      <c r="AC163" s="2771"/>
    </row>
    <row r="164" spans="1:35" s="2183" customFormat="1" ht="12" customHeight="1">
      <c r="A164" s="2757">
        <v>172</v>
      </c>
      <c r="B164" s="2779"/>
      <c r="C164" s="2818"/>
      <c r="D164" s="2819"/>
      <c r="E164" s="2819"/>
      <c r="F164" s="2819"/>
      <c r="G164" s="2819"/>
      <c r="H164" s="2819"/>
      <c r="I164" s="2819"/>
      <c r="J164" s="2820"/>
      <c r="K164" s="2820"/>
      <c r="L164" s="2820"/>
      <c r="M164" s="2820"/>
      <c r="N164" s="2820"/>
      <c r="O164" s="2820"/>
      <c r="P164" s="2820"/>
      <c r="Q164" s="2820"/>
      <c r="R164" s="2820"/>
      <c r="S164" s="2820"/>
      <c r="T164" s="2820"/>
      <c r="U164" s="2820"/>
      <c r="V164" s="2820"/>
      <c r="W164" s="2820"/>
      <c r="X164" s="2820"/>
      <c r="Y164" s="2820"/>
      <c r="Z164" s="2821"/>
      <c r="AA164" s="2820"/>
      <c r="AB164" s="2822"/>
      <c r="AC164" s="2823"/>
    </row>
    <row r="165" spans="1:35" s="2183" customFormat="1" ht="12" customHeight="1">
      <c r="A165" s="2750">
        <v>173</v>
      </c>
      <c r="B165" s="2785" t="s">
        <v>28</v>
      </c>
      <c r="C165" s="2847">
        <v>15</v>
      </c>
      <c r="D165" s="2848">
        <v>15</v>
      </c>
      <c r="E165" s="2848">
        <v>15</v>
      </c>
      <c r="F165" s="2848">
        <v>15</v>
      </c>
      <c r="G165" s="2848">
        <v>0</v>
      </c>
      <c r="H165" s="2848">
        <v>0</v>
      </c>
      <c r="I165" s="2848"/>
      <c r="J165" s="2848"/>
      <c r="K165" s="2848"/>
      <c r="L165" s="2848"/>
      <c r="M165" s="2848"/>
      <c r="N165" s="2848"/>
      <c r="O165" s="2848"/>
      <c r="P165" s="2848"/>
      <c r="Q165" s="2848"/>
      <c r="R165" s="2848"/>
      <c r="S165" s="2848"/>
      <c r="T165" s="2848"/>
      <c r="U165" s="2848"/>
      <c r="V165" s="2848">
        <v>17</v>
      </c>
      <c r="W165" s="2848">
        <v>16</v>
      </c>
      <c r="X165" s="2848">
        <v>16</v>
      </c>
      <c r="Y165" s="2848">
        <v>16</v>
      </c>
      <c r="Z165" s="2849">
        <v>16</v>
      </c>
      <c r="AA165" s="2848">
        <v>12</v>
      </c>
      <c r="AB165" s="2850">
        <v>12</v>
      </c>
      <c r="AC165" s="2851">
        <v>155000</v>
      </c>
    </row>
    <row r="166" spans="1:35" s="2187" customFormat="1" ht="15" customHeight="1">
      <c r="A166" s="2750">
        <v>175</v>
      </c>
      <c r="B166" s="3408" t="s">
        <v>29</v>
      </c>
      <c r="C166" s="3407">
        <v>15</v>
      </c>
      <c r="D166" s="3406">
        <v>15</v>
      </c>
      <c r="E166" s="3406">
        <v>15</v>
      </c>
      <c r="F166" s="3406">
        <v>15</v>
      </c>
      <c r="G166" s="3406">
        <v>0</v>
      </c>
      <c r="H166" s="3406">
        <v>0</v>
      </c>
      <c r="I166" s="3406"/>
      <c r="J166" s="3404"/>
      <c r="K166" s="3404"/>
      <c r="L166" s="3404"/>
      <c r="M166" s="3404"/>
      <c r="N166" s="3404"/>
      <c r="O166" s="3404"/>
      <c r="P166" s="3404"/>
      <c r="Q166" s="3404"/>
      <c r="R166" s="3404"/>
      <c r="S166" s="3404"/>
      <c r="T166" s="3404"/>
      <c r="U166" s="3404"/>
      <c r="V166" s="3404">
        <v>18</v>
      </c>
      <c r="W166" s="3404">
        <v>18</v>
      </c>
      <c r="X166" s="3404">
        <v>18</v>
      </c>
      <c r="Y166" s="3404">
        <v>18</v>
      </c>
      <c r="Z166" s="3405">
        <v>16</v>
      </c>
      <c r="AA166" s="3404">
        <v>14</v>
      </c>
      <c r="AB166" s="3403">
        <v>14</v>
      </c>
      <c r="AC166" s="3402">
        <v>159000</v>
      </c>
    </row>
    <row r="167" spans="1:35" s="2187" customFormat="1" ht="15" customHeight="1">
      <c r="A167" s="2757">
        <v>176</v>
      </c>
      <c r="B167" s="3401"/>
      <c r="C167" s="3400"/>
      <c r="D167" s="3399"/>
      <c r="E167" s="3399"/>
      <c r="F167" s="3399"/>
      <c r="G167" s="3399"/>
      <c r="H167" s="3399"/>
      <c r="I167" s="3399"/>
      <c r="J167" s="3397"/>
      <c r="K167" s="3397"/>
      <c r="L167" s="3397"/>
      <c r="M167" s="3397"/>
      <c r="N167" s="3397"/>
      <c r="O167" s="3397"/>
      <c r="P167" s="3397"/>
      <c r="Q167" s="3397"/>
      <c r="R167" s="3397"/>
      <c r="S167" s="3397"/>
      <c r="T167" s="3397"/>
      <c r="U167" s="3397"/>
      <c r="V167" s="3397"/>
      <c r="W167" s="3397"/>
      <c r="X167" s="3397"/>
      <c r="Y167" s="3397"/>
      <c r="Z167" s="3398"/>
      <c r="AA167" s="3397"/>
      <c r="AB167" s="3396"/>
      <c r="AC167" s="3395"/>
    </row>
    <row r="168" spans="1:35" s="2187" customFormat="1" ht="15" customHeight="1">
      <c r="A168" s="2750">
        <v>177</v>
      </c>
      <c r="B168" s="3394"/>
      <c r="C168" s="3393"/>
      <c r="D168" s="3392"/>
      <c r="E168" s="3392"/>
      <c r="F168" s="3392"/>
      <c r="G168" s="3392"/>
      <c r="H168" s="3392"/>
      <c r="I168" s="3392"/>
      <c r="J168" s="3390"/>
      <c r="K168" s="3390"/>
      <c r="L168" s="3390"/>
      <c r="M168" s="3390"/>
      <c r="N168" s="3390"/>
      <c r="O168" s="3390"/>
      <c r="P168" s="3390"/>
      <c r="Q168" s="3390"/>
      <c r="R168" s="3390"/>
      <c r="S168" s="3390"/>
      <c r="T168" s="3390"/>
      <c r="U168" s="3390"/>
      <c r="V168" s="3390"/>
      <c r="W168" s="3390"/>
      <c r="X168" s="3390"/>
      <c r="Y168" s="3390"/>
      <c r="Z168" s="3391"/>
      <c r="AA168" s="3390"/>
      <c r="AB168" s="3389"/>
      <c r="AC168" s="3388"/>
    </row>
    <row r="169" spans="1:35" s="2188" customFormat="1" ht="15" customHeight="1" thickBot="1">
      <c r="A169" s="2867">
        <v>178</v>
      </c>
      <c r="B169" s="3387"/>
      <c r="C169" s="3386"/>
      <c r="D169" s="3384"/>
      <c r="E169" s="3384"/>
      <c r="F169" s="3384"/>
      <c r="G169" s="3384"/>
      <c r="H169" s="3384"/>
      <c r="I169" s="3384"/>
      <c r="J169" s="3384"/>
      <c r="K169" s="3384"/>
      <c r="L169" s="3384"/>
      <c r="M169" s="3384"/>
      <c r="N169" s="3384"/>
      <c r="O169" s="3384"/>
      <c r="P169" s="3384"/>
      <c r="Q169" s="3384"/>
      <c r="R169" s="3384"/>
      <c r="S169" s="3384"/>
      <c r="T169" s="3384"/>
      <c r="U169" s="3384"/>
      <c r="V169" s="3384"/>
      <c r="W169" s="3384"/>
      <c r="X169" s="3384"/>
      <c r="Y169" s="3384"/>
      <c r="Z169" s="3385"/>
      <c r="AA169" s="3384"/>
      <c r="AB169" s="3383"/>
      <c r="AC169" s="3382"/>
    </row>
    <row r="170" spans="1:35" s="2182" customFormat="1" ht="18" thickBot="1">
      <c r="A170" s="2867">
        <v>178</v>
      </c>
      <c r="B170" s="2868" t="s">
        <v>1054</v>
      </c>
      <c r="C170" s="2869">
        <v>2641</v>
      </c>
      <c r="D170" s="2869">
        <v>2555</v>
      </c>
      <c r="E170" s="2869">
        <v>2457</v>
      </c>
      <c r="F170" s="2869">
        <v>2376</v>
      </c>
      <c r="G170" s="2869">
        <v>2239</v>
      </c>
      <c r="H170" s="2869">
        <v>2020</v>
      </c>
      <c r="I170" s="2869">
        <v>1920</v>
      </c>
      <c r="J170" s="2869">
        <v>1949</v>
      </c>
      <c r="K170" s="2869">
        <v>2103</v>
      </c>
      <c r="L170" s="2869">
        <v>2123</v>
      </c>
      <c r="M170" s="2869">
        <v>2092</v>
      </c>
      <c r="N170" s="2869">
        <v>2127</v>
      </c>
      <c r="O170" s="2869">
        <v>2203</v>
      </c>
      <c r="P170" s="2869">
        <v>2190</v>
      </c>
      <c r="Q170" s="2869">
        <v>2192</v>
      </c>
      <c r="R170" s="2869">
        <v>2313</v>
      </c>
      <c r="S170" s="2869">
        <v>2235</v>
      </c>
      <c r="T170" s="2869">
        <v>2191</v>
      </c>
      <c r="U170" s="2869"/>
      <c r="V170" s="2869">
        <v>2785</v>
      </c>
      <c r="W170" s="2869">
        <v>2953</v>
      </c>
      <c r="X170" s="2869">
        <v>2954</v>
      </c>
      <c r="Y170" s="2869">
        <v>2951</v>
      </c>
      <c r="Z170" s="2869">
        <v>2935</v>
      </c>
      <c r="AA170" s="2869">
        <v>2935</v>
      </c>
      <c r="AB170" s="2869">
        <v>2787</v>
      </c>
      <c r="AC170" s="2869">
        <v>57856140</v>
      </c>
      <c r="AD170" s="2196"/>
      <c r="AE170" s="2196"/>
      <c r="AF170" s="2196"/>
      <c r="AG170" s="2196"/>
      <c r="AH170" s="2196"/>
      <c r="AI170" s="2196"/>
    </row>
    <row r="171" spans="1:35" s="2182" customFormat="1" ht="18" thickBot="1">
      <c r="A171" s="3367">
        <v>179</v>
      </c>
      <c r="B171" s="3380" t="s">
        <v>1226</v>
      </c>
      <c r="C171" s="3381">
        <f t="shared" ref="C171:AC171" si="0">C111+C170</f>
        <v>9780</v>
      </c>
      <c r="D171" s="3381">
        <f t="shared" si="0"/>
        <v>9409</v>
      </c>
      <c r="E171" s="3381">
        <f t="shared" si="0"/>
        <v>9181</v>
      </c>
      <c r="F171" s="3381">
        <f t="shared" si="0"/>
        <v>9025</v>
      </c>
      <c r="G171" s="3381">
        <f t="shared" si="0"/>
        <v>8860</v>
      </c>
      <c r="H171" s="3381">
        <f t="shared" si="0"/>
        <v>8218.1</v>
      </c>
      <c r="I171" s="3381">
        <f t="shared" si="0"/>
        <v>8134.4</v>
      </c>
      <c r="J171" s="3381">
        <f t="shared" si="0"/>
        <v>8129.4</v>
      </c>
      <c r="K171" s="3381">
        <f t="shared" si="0"/>
        <v>8634.6</v>
      </c>
      <c r="L171" s="3381">
        <f t="shared" si="0"/>
        <v>8678.2000000000007</v>
      </c>
      <c r="M171" s="3381">
        <f t="shared" si="0"/>
        <v>8766.9</v>
      </c>
      <c r="N171" s="3381">
        <f t="shared" si="0"/>
        <v>8831.2999999999993</v>
      </c>
      <c r="O171" s="3381">
        <f t="shared" si="0"/>
        <v>8980.2000000000007</v>
      </c>
      <c r="P171" s="3381">
        <f t="shared" si="0"/>
        <v>9022</v>
      </c>
      <c r="Q171" s="3381">
        <f t="shared" si="0"/>
        <v>9470</v>
      </c>
      <c r="R171" s="3381">
        <f t="shared" si="0"/>
        <v>9039.7000000000007</v>
      </c>
      <c r="S171" s="3381">
        <f t="shared" si="0"/>
        <v>8884.5</v>
      </c>
      <c r="T171" s="3381">
        <f t="shared" si="0"/>
        <v>8654.1</v>
      </c>
      <c r="U171" s="3381">
        <f t="shared" si="0"/>
        <v>0</v>
      </c>
      <c r="V171" s="3381">
        <f t="shared" si="0"/>
        <v>10274</v>
      </c>
      <c r="W171" s="3381">
        <f t="shared" si="0"/>
        <v>10809</v>
      </c>
      <c r="X171" s="3381">
        <f t="shared" si="0"/>
        <v>10700</v>
      </c>
      <c r="Y171" s="3381">
        <f t="shared" si="0"/>
        <v>10862</v>
      </c>
      <c r="Z171" s="3381">
        <f t="shared" si="0"/>
        <v>10651</v>
      </c>
      <c r="AA171" s="3381">
        <f t="shared" si="0"/>
        <v>10610</v>
      </c>
      <c r="AB171" s="3381">
        <f t="shared" si="0"/>
        <v>10359</v>
      </c>
      <c r="AC171" s="3381">
        <f t="shared" si="0"/>
        <v>249499779</v>
      </c>
      <c r="AD171" s="2196"/>
      <c r="AE171" s="2196"/>
      <c r="AF171" s="2196"/>
      <c r="AG171" s="2196"/>
      <c r="AH171" s="2196"/>
      <c r="AI171" s="2196"/>
    </row>
    <row r="172" spans="1:35" s="2182" customFormat="1" ht="13.2">
      <c r="C172" s="2189"/>
      <c r="D172" s="2189"/>
      <c r="E172" s="2189"/>
      <c r="F172" s="2189"/>
      <c r="G172" s="2189"/>
      <c r="H172" s="2189"/>
      <c r="I172" s="2189"/>
      <c r="J172" s="2189"/>
      <c r="K172" s="2189"/>
      <c r="L172" s="2189"/>
      <c r="M172" s="2190"/>
      <c r="N172" s="2189"/>
      <c r="O172" s="2189"/>
      <c r="P172" s="2189"/>
      <c r="Q172" s="2189"/>
      <c r="R172" s="2189"/>
      <c r="S172" s="2189"/>
      <c r="T172" s="2189"/>
      <c r="U172" s="2189"/>
      <c r="V172" s="2189"/>
      <c r="W172" s="2189"/>
      <c r="X172" s="2189"/>
      <c r="Y172" s="2189"/>
      <c r="Z172" s="2199"/>
      <c r="AA172" s="2189"/>
      <c r="AB172" s="2189"/>
      <c r="AC172" s="2189"/>
      <c r="AD172" s="2196"/>
      <c r="AE172" s="2196"/>
      <c r="AF172" s="2196"/>
      <c r="AG172" s="2196"/>
      <c r="AH172" s="2196"/>
      <c r="AI172" s="2196"/>
    </row>
    <row r="173" spans="1:35" s="2182" customFormat="1" ht="13.2">
      <c r="C173" s="2189"/>
      <c r="D173" s="2189"/>
      <c r="E173" s="2189"/>
      <c r="F173" s="2189"/>
      <c r="G173" s="2189"/>
      <c r="H173" s="2189"/>
      <c r="I173" s="2189"/>
      <c r="J173" s="2189"/>
      <c r="K173" s="2189"/>
      <c r="L173" s="2189"/>
      <c r="M173" s="2190"/>
      <c r="N173" s="2189"/>
      <c r="O173" s="2189"/>
      <c r="P173" s="2189"/>
      <c r="Q173" s="2189"/>
      <c r="R173" s="2189"/>
      <c r="S173" s="2189"/>
      <c r="T173" s="2189"/>
      <c r="U173" s="2189"/>
      <c r="V173" s="2189"/>
      <c r="W173" s="2189"/>
      <c r="X173" s="2189"/>
      <c r="Y173" s="2189"/>
      <c r="Z173" s="2199"/>
      <c r="AA173" s="2189"/>
      <c r="AB173" s="2189"/>
      <c r="AC173" s="2189"/>
      <c r="AD173" s="2196"/>
      <c r="AE173" s="2196"/>
      <c r="AF173" s="2196"/>
      <c r="AG173" s="2196"/>
      <c r="AH173" s="2196"/>
      <c r="AI173" s="2196"/>
    </row>
    <row r="174" spans="1:35" s="2182" customFormat="1" ht="13.2">
      <c r="C174" s="2189"/>
      <c r="D174" s="2189"/>
      <c r="E174" s="2189"/>
      <c r="F174" s="2189"/>
      <c r="G174" s="2189"/>
      <c r="H174" s="2189"/>
      <c r="I174" s="2189"/>
      <c r="J174" s="2189"/>
      <c r="K174" s="2189"/>
      <c r="L174" s="2189"/>
      <c r="M174" s="2190"/>
      <c r="N174" s="2189"/>
      <c r="O174" s="2189"/>
      <c r="P174" s="2189"/>
      <c r="Q174" s="2189"/>
      <c r="R174" s="2189"/>
      <c r="S174" s="2189"/>
      <c r="T174" s="2189"/>
      <c r="U174" s="2189"/>
      <c r="V174" s="2189"/>
      <c r="W174" s="2189"/>
      <c r="X174" s="2189"/>
      <c r="Y174" s="2189"/>
      <c r="Z174" s="2199"/>
      <c r="AA174" s="2189"/>
      <c r="AB174" s="2189"/>
      <c r="AC174" s="2189"/>
      <c r="AD174" s="2196"/>
      <c r="AE174" s="2196"/>
      <c r="AF174" s="2196"/>
      <c r="AG174" s="2196"/>
      <c r="AH174" s="2196"/>
      <c r="AI174" s="2196"/>
    </row>
    <row r="175" spans="1:35" s="2182" customFormat="1" ht="13.2">
      <c r="C175" s="2189"/>
      <c r="D175" s="2189"/>
      <c r="E175" s="2189"/>
      <c r="F175" s="2189"/>
      <c r="G175" s="2189"/>
      <c r="H175" s="2189"/>
      <c r="I175" s="2189"/>
      <c r="J175" s="2189"/>
      <c r="K175" s="2189"/>
      <c r="L175" s="2189"/>
      <c r="M175" s="2190"/>
      <c r="N175" s="2189"/>
      <c r="O175" s="2189"/>
      <c r="P175" s="2189"/>
      <c r="Q175" s="2189"/>
      <c r="R175" s="2189"/>
      <c r="S175" s="2189"/>
      <c r="T175" s="2189"/>
      <c r="U175" s="2189"/>
      <c r="V175" s="2189"/>
      <c r="W175" s="2189"/>
      <c r="X175" s="2189"/>
      <c r="Y175" s="2189"/>
      <c r="Z175" s="2199"/>
      <c r="AA175" s="2189"/>
      <c r="AB175" s="2189"/>
      <c r="AC175" s="2189"/>
      <c r="AD175" s="2196"/>
      <c r="AE175" s="2196"/>
      <c r="AF175" s="2196"/>
      <c r="AG175" s="2196"/>
      <c r="AH175" s="2196"/>
      <c r="AI175" s="2196"/>
    </row>
    <row r="176" spans="1:35" s="2182" customFormat="1" ht="13.2">
      <c r="C176" s="2189"/>
      <c r="D176" s="2189"/>
      <c r="E176" s="2189"/>
      <c r="F176" s="2189"/>
      <c r="G176" s="2189"/>
      <c r="H176" s="2189"/>
      <c r="I176" s="2189"/>
      <c r="J176" s="2189"/>
      <c r="K176" s="2189"/>
      <c r="L176" s="2189"/>
      <c r="M176" s="2190"/>
      <c r="N176" s="2189"/>
      <c r="O176" s="2189"/>
      <c r="P176" s="2189"/>
      <c r="Q176" s="2189"/>
      <c r="R176" s="2189"/>
      <c r="S176" s="2189"/>
      <c r="T176" s="2189"/>
      <c r="U176" s="2189"/>
      <c r="V176" s="2189"/>
      <c r="W176" s="2189"/>
      <c r="X176" s="2189"/>
      <c r="Y176" s="2189"/>
      <c r="Z176" s="2199"/>
      <c r="AA176" s="2189"/>
      <c r="AB176" s="2189"/>
      <c r="AC176" s="2189"/>
      <c r="AD176" s="2196"/>
      <c r="AE176" s="2196"/>
      <c r="AF176" s="2196"/>
      <c r="AG176" s="2196"/>
      <c r="AH176" s="2196"/>
      <c r="AI176" s="2196"/>
    </row>
    <row r="177" spans="3:35" s="2182" customFormat="1" ht="13.2">
      <c r="C177" s="2189"/>
      <c r="D177" s="2189"/>
      <c r="E177" s="2189"/>
      <c r="F177" s="2189"/>
      <c r="G177" s="2189"/>
      <c r="H177" s="2189"/>
      <c r="I177" s="2189"/>
      <c r="J177" s="2189"/>
      <c r="K177" s="2189"/>
      <c r="L177" s="2189"/>
      <c r="M177" s="2190"/>
      <c r="N177" s="2189"/>
      <c r="O177" s="2189"/>
      <c r="P177" s="2189"/>
      <c r="Q177" s="2189"/>
      <c r="R177" s="2189"/>
      <c r="S177" s="2189"/>
      <c r="T177" s="2189"/>
      <c r="U177" s="2189"/>
      <c r="V177" s="2189"/>
      <c r="W177" s="2189"/>
      <c r="X177" s="2189"/>
      <c r="Y177" s="2189"/>
      <c r="Z177" s="2199"/>
      <c r="AA177" s="2189"/>
      <c r="AB177" s="2189"/>
      <c r="AC177" s="2189"/>
      <c r="AD177" s="2196"/>
      <c r="AE177" s="2196"/>
      <c r="AF177" s="2196"/>
      <c r="AG177" s="2196"/>
      <c r="AH177" s="2196"/>
      <c r="AI177" s="2196"/>
    </row>
    <row r="178" spans="3:35">
      <c r="AD178" s="2197"/>
      <c r="AE178" s="2197"/>
      <c r="AF178" s="2197"/>
      <c r="AG178" s="2197"/>
      <c r="AH178" s="2197"/>
      <c r="AI178" s="2197"/>
    </row>
    <row r="179" spans="3:35">
      <c r="AD179" s="2197"/>
      <c r="AE179" s="2197"/>
      <c r="AF179" s="2197"/>
      <c r="AG179" s="2197"/>
      <c r="AH179" s="2197"/>
      <c r="AI179" s="2197"/>
    </row>
    <row r="180" spans="3:35">
      <c r="AD180" s="2197"/>
      <c r="AE180" s="2197"/>
      <c r="AF180" s="2197"/>
      <c r="AG180" s="2197"/>
      <c r="AH180" s="2197"/>
      <c r="AI180" s="2197"/>
    </row>
    <row r="181" spans="3:35">
      <c r="AD181" s="2197"/>
      <c r="AE181" s="2197"/>
      <c r="AF181" s="2197"/>
      <c r="AG181" s="2197"/>
      <c r="AH181" s="2197"/>
      <c r="AI181" s="2197"/>
    </row>
    <row r="182" spans="3:35">
      <c r="AD182" s="2197"/>
      <c r="AE182" s="2197"/>
      <c r="AF182" s="2197"/>
      <c r="AG182" s="2197"/>
      <c r="AH182" s="2197"/>
      <c r="AI182" s="2197"/>
    </row>
    <row r="183" spans="3:35">
      <c r="AD183" s="2197"/>
      <c r="AE183" s="2197"/>
      <c r="AF183" s="2197"/>
      <c r="AG183" s="2197"/>
      <c r="AH183" s="2197"/>
      <c r="AI183" s="2197"/>
    </row>
    <row r="184" spans="3:35">
      <c r="AD184" s="2197"/>
      <c r="AE184" s="2197"/>
      <c r="AF184" s="2197"/>
      <c r="AG184" s="2197"/>
      <c r="AH184" s="2197"/>
      <c r="AI184" s="2197"/>
    </row>
    <row r="185" spans="3:35">
      <c r="AD185" s="2197"/>
      <c r="AE185" s="2197"/>
      <c r="AF185" s="2197"/>
      <c r="AG185" s="2197"/>
      <c r="AH185" s="2197"/>
      <c r="AI185" s="2197"/>
    </row>
    <row r="186" spans="3:35">
      <c r="AD186" s="2197"/>
      <c r="AE186" s="2197"/>
      <c r="AF186" s="2197"/>
      <c r="AG186" s="2197"/>
      <c r="AH186" s="2197"/>
      <c r="AI186" s="2197"/>
    </row>
    <row r="187" spans="3:35">
      <c r="AD187" s="2197"/>
      <c r="AE187" s="2197"/>
      <c r="AF187" s="2197"/>
      <c r="AG187" s="2197"/>
      <c r="AH187" s="2197"/>
      <c r="AI187" s="2197"/>
    </row>
    <row r="188" spans="3:35">
      <c r="AD188" s="2197"/>
      <c r="AE188" s="2197"/>
      <c r="AF188" s="2197"/>
      <c r="AG188" s="2197"/>
      <c r="AH188" s="2197"/>
      <c r="AI188" s="2197"/>
    </row>
    <row r="189" spans="3:35">
      <c r="AD189" s="2197"/>
      <c r="AE189" s="2197"/>
      <c r="AF189" s="2197"/>
      <c r="AG189" s="2197"/>
      <c r="AH189" s="2197"/>
      <c r="AI189" s="2197"/>
    </row>
    <row r="190" spans="3:35">
      <c r="AD190" s="2197"/>
      <c r="AE190" s="2197"/>
      <c r="AF190" s="2197"/>
      <c r="AG190" s="2197"/>
      <c r="AH190" s="2197"/>
      <c r="AI190" s="2197"/>
    </row>
    <row r="191" spans="3:35">
      <c r="AD191" s="2197"/>
      <c r="AE191" s="2197"/>
      <c r="AF191" s="2197"/>
      <c r="AG191" s="2197"/>
      <c r="AH191" s="2197"/>
      <c r="AI191" s="2197"/>
    </row>
    <row r="192" spans="3:35">
      <c r="AD192" s="2197"/>
      <c r="AE192" s="2197"/>
      <c r="AF192" s="2197"/>
      <c r="AG192" s="2197"/>
      <c r="AH192" s="2197"/>
      <c r="AI192" s="2197"/>
    </row>
    <row r="193" spans="30:35">
      <c r="AD193" s="2197"/>
      <c r="AE193" s="2197"/>
      <c r="AF193" s="2197"/>
      <c r="AG193" s="2197"/>
      <c r="AH193" s="2197"/>
      <c r="AI193" s="2197"/>
    </row>
    <row r="194" spans="30:35">
      <c r="AD194" s="2197"/>
      <c r="AE194" s="2197"/>
      <c r="AF194" s="2197"/>
      <c r="AG194" s="2197"/>
      <c r="AH194" s="2197"/>
      <c r="AI194" s="2197"/>
    </row>
    <row r="195" spans="30:35">
      <c r="AD195" s="2197"/>
      <c r="AE195" s="2197"/>
      <c r="AF195" s="2197"/>
      <c r="AG195" s="2197"/>
      <c r="AH195" s="2197"/>
      <c r="AI195" s="2197"/>
    </row>
    <row r="196" spans="30:35">
      <c r="AD196" s="2197"/>
      <c r="AE196" s="2197"/>
      <c r="AF196" s="2197"/>
      <c r="AG196" s="2197"/>
      <c r="AH196" s="2197"/>
      <c r="AI196" s="2197"/>
    </row>
    <row r="197" spans="30:35">
      <c r="AD197" s="2197"/>
      <c r="AE197" s="2197"/>
      <c r="AF197" s="2197"/>
      <c r="AG197" s="2197"/>
      <c r="AH197" s="2197"/>
      <c r="AI197" s="2197"/>
    </row>
    <row r="198" spans="30:35">
      <c r="AD198" s="2197"/>
      <c r="AE198" s="2197"/>
      <c r="AF198" s="2197"/>
      <c r="AG198" s="2197"/>
      <c r="AH198" s="2197"/>
      <c r="AI198" s="2197"/>
    </row>
    <row r="199" spans="30:35">
      <c r="AD199" s="2197"/>
      <c r="AE199" s="2197"/>
      <c r="AF199" s="2197"/>
      <c r="AG199" s="2197"/>
      <c r="AH199" s="2197"/>
      <c r="AI199" s="2197"/>
    </row>
    <row r="200" spans="30:35">
      <c r="AD200" s="2197"/>
      <c r="AE200" s="2197"/>
      <c r="AF200" s="2197"/>
      <c r="AG200" s="2197"/>
      <c r="AH200" s="2197"/>
      <c r="AI200" s="2197"/>
    </row>
    <row r="201" spans="30:35">
      <c r="AD201" s="2197"/>
      <c r="AE201" s="2197"/>
      <c r="AF201" s="2197"/>
      <c r="AG201" s="2197"/>
      <c r="AH201" s="2197"/>
      <c r="AI201" s="2197"/>
    </row>
    <row r="202" spans="30:35">
      <c r="AD202" s="2197"/>
      <c r="AE202" s="2197"/>
      <c r="AF202" s="2197"/>
      <c r="AG202" s="2197"/>
      <c r="AH202" s="2197"/>
      <c r="AI202" s="2197"/>
    </row>
    <row r="203" spans="30:35">
      <c r="AD203" s="2197"/>
      <c r="AE203" s="2197"/>
      <c r="AF203" s="2197"/>
      <c r="AG203" s="2197"/>
      <c r="AH203" s="2197"/>
      <c r="AI203" s="2197"/>
    </row>
    <row r="204" spans="30:35">
      <c r="AD204" s="2197"/>
      <c r="AE204" s="2197"/>
      <c r="AF204" s="2197"/>
      <c r="AG204" s="2197"/>
      <c r="AH204" s="2197"/>
      <c r="AI204" s="2197"/>
    </row>
    <row r="205" spans="30:35">
      <c r="AD205" s="2197"/>
      <c r="AE205" s="2197"/>
      <c r="AF205" s="2197"/>
      <c r="AG205" s="2197"/>
      <c r="AH205" s="2197"/>
      <c r="AI205" s="2197"/>
    </row>
    <row r="206" spans="30:35">
      <c r="AD206" s="2197"/>
      <c r="AE206" s="2197"/>
      <c r="AF206" s="2197"/>
      <c r="AG206" s="2197"/>
      <c r="AH206" s="2197"/>
      <c r="AI206" s="2197"/>
    </row>
    <row r="207" spans="30:35">
      <c r="AD207" s="2197"/>
      <c r="AE207" s="2197"/>
      <c r="AF207" s="2197"/>
      <c r="AG207" s="2197"/>
      <c r="AH207" s="2197"/>
      <c r="AI207" s="2197"/>
    </row>
    <row r="208" spans="30:35">
      <c r="AD208" s="2197"/>
      <c r="AE208" s="2197"/>
      <c r="AF208" s="2197"/>
      <c r="AG208" s="2197"/>
      <c r="AH208" s="2197"/>
      <c r="AI208" s="2197"/>
    </row>
    <row r="209" spans="30:35">
      <c r="AD209" s="2197"/>
      <c r="AE209" s="2197"/>
      <c r="AF209" s="2197"/>
      <c r="AG209" s="2197"/>
      <c r="AH209" s="2197"/>
      <c r="AI209" s="2197"/>
    </row>
    <row r="210" spans="30:35">
      <c r="AD210" s="2197"/>
      <c r="AE210" s="2197"/>
      <c r="AF210" s="2197"/>
      <c r="AG210" s="2197"/>
      <c r="AH210" s="2197"/>
      <c r="AI210" s="2197"/>
    </row>
    <row r="211" spans="30:35">
      <c r="AD211" s="2197"/>
      <c r="AE211" s="2197"/>
      <c r="AF211" s="2197"/>
      <c r="AG211" s="2197"/>
      <c r="AH211" s="2197"/>
      <c r="AI211" s="2197"/>
    </row>
    <row r="212" spans="30:35">
      <c r="AD212" s="2197"/>
      <c r="AE212" s="2197"/>
      <c r="AF212" s="2197"/>
      <c r="AG212" s="2197"/>
      <c r="AH212" s="2197"/>
      <c r="AI212" s="2197"/>
    </row>
    <row r="213" spans="30:35">
      <c r="AD213" s="2197"/>
      <c r="AE213" s="2197"/>
      <c r="AF213" s="2197"/>
      <c r="AG213" s="2197"/>
      <c r="AH213" s="2197"/>
      <c r="AI213" s="2197"/>
    </row>
    <row r="214" spans="30:35">
      <c r="AD214" s="2197"/>
      <c r="AE214" s="2197"/>
      <c r="AF214" s="2197"/>
      <c r="AG214" s="2197"/>
      <c r="AH214" s="2197"/>
      <c r="AI214" s="2197"/>
    </row>
    <row r="215" spans="30:35">
      <c r="AD215" s="2197"/>
      <c r="AE215" s="2197"/>
      <c r="AF215" s="2197"/>
      <c r="AG215" s="2197"/>
      <c r="AH215" s="2197"/>
      <c r="AI215" s="2197"/>
    </row>
    <row r="216" spans="30:35">
      <c r="AD216" s="2197"/>
      <c r="AE216" s="2197"/>
      <c r="AF216" s="2197"/>
      <c r="AG216" s="2197"/>
      <c r="AH216" s="2197"/>
      <c r="AI216" s="2197"/>
    </row>
    <row r="217" spans="30:35">
      <c r="AD217" s="2197"/>
      <c r="AE217" s="2197"/>
      <c r="AF217" s="2197"/>
      <c r="AG217" s="2197"/>
      <c r="AH217" s="2197"/>
      <c r="AI217" s="2197"/>
    </row>
    <row r="218" spans="30:35">
      <c r="AD218" s="2197"/>
      <c r="AE218" s="2197"/>
      <c r="AF218" s="2197"/>
      <c r="AG218" s="2197"/>
      <c r="AH218" s="2197"/>
      <c r="AI218" s="2197"/>
    </row>
    <row r="219" spans="30:35">
      <c r="AD219" s="2197"/>
      <c r="AE219" s="2197"/>
      <c r="AF219" s="2197"/>
      <c r="AG219" s="2197"/>
      <c r="AH219" s="2197"/>
      <c r="AI219" s="2197"/>
    </row>
    <row r="220" spans="30:35">
      <c r="AD220" s="2197"/>
      <c r="AE220" s="2197"/>
      <c r="AF220" s="2197"/>
      <c r="AG220" s="2197"/>
      <c r="AH220" s="2197"/>
      <c r="AI220" s="2197"/>
    </row>
    <row r="221" spans="30:35">
      <c r="AD221" s="2197"/>
      <c r="AE221" s="2197"/>
      <c r="AF221" s="2197"/>
      <c r="AG221" s="2197"/>
      <c r="AH221" s="2197"/>
      <c r="AI221" s="2197"/>
    </row>
    <row r="222" spans="30:35">
      <c r="AD222" s="2197"/>
      <c r="AE222" s="2197"/>
      <c r="AF222" s="2197"/>
      <c r="AG222" s="2197"/>
      <c r="AH222" s="2197"/>
      <c r="AI222" s="2197"/>
    </row>
    <row r="223" spans="30:35">
      <c r="AD223" s="2197"/>
      <c r="AE223" s="2197"/>
      <c r="AF223" s="2197"/>
      <c r="AG223" s="2197"/>
      <c r="AH223" s="2197"/>
      <c r="AI223" s="2197"/>
    </row>
    <row r="224" spans="30:35">
      <c r="AD224" s="2197"/>
      <c r="AE224" s="2197"/>
      <c r="AF224" s="2197"/>
      <c r="AG224" s="2197"/>
      <c r="AH224" s="2197"/>
      <c r="AI224" s="2197"/>
    </row>
    <row r="225" spans="30:35">
      <c r="AD225" s="2197"/>
      <c r="AE225" s="2197"/>
      <c r="AF225" s="2197"/>
      <c r="AG225" s="2197"/>
      <c r="AH225" s="2197"/>
      <c r="AI225" s="2197"/>
    </row>
    <row r="226" spans="30:35">
      <c r="AD226" s="2197"/>
      <c r="AE226" s="2197"/>
      <c r="AF226" s="2197"/>
      <c r="AG226" s="2197"/>
      <c r="AH226" s="2197"/>
      <c r="AI226" s="2197"/>
    </row>
    <row r="227" spans="30:35">
      <c r="AD227" s="2197"/>
      <c r="AE227" s="2197"/>
      <c r="AF227" s="2197"/>
      <c r="AG227" s="2197"/>
      <c r="AH227" s="2197"/>
      <c r="AI227" s="2197"/>
    </row>
    <row r="228" spans="30:35">
      <c r="AD228" s="2197"/>
      <c r="AE228" s="2197"/>
      <c r="AF228" s="2197"/>
      <c r="AG228" s="2197"/>
      <c r="AH228" s="2197"/>
      <c r="AI228" s="2197"/>
    </row>
    <row r="229" spans="30:35">
      <c r="AD229" s="2197"/>
      <c r="AE229" s="2197"/>
      <c r="AF229" s="2197"/>
      <c r="AG229" s="2197"/>
      <c r="AH229" s="2197"/>
      <c r="AI229" s="2197"/>
    </row>
    <row r="230" spans="30:35">
      <c r="AD230" s="2197"/>
      <c r="AE230" s="2197"/>
      <c r="AF230" s="2197"/>
      <c r="AG230" s="2197"/>
      <c r="AH230" s="2197"/>
      <c r="AI230" s="2197"/>
    </row>
    <row r="231" spans="30:35">
      <c r="AD231" s="2197"/>
      <c r="AE231" s="2197"/>
      <c r="AF231" s="2197"/>
      <c r="AG231" s="2197"/>
      <c r="AH231" s="2197"/>
      <c r="AI231" s="2197"/>
    </row>
    <row r="232" spans="30:35">
      <c r="AD232" s="2197"/>
      <c r="AE232" s="2197"/>
      <c r="AF232" s="2197"/>
      <c r="AG232" s="2197"/>
      <c r="AH232" s="2197"/>
      <c r="AI232" s="2197"/>
    </row>
    <row r="233" spans="30:35">
      <c r="AD233" s="2197"/>
      <c r="AE233" s="2197"/>
      <c r="AF233" s="2197"/>
      <c r="AG233" s="2197"/>
      <c r="AH233" s="2197"/>
      <c r="AI233" s="2197"/>
    </row>
    <row r="234" spans="30:35">
      <c r="AD234" s="2197"/>
      <c r="AE234" s="2197"/>
      <c r="AF234" s="2197"/>
      <c r="AG234" s="2197"/>
      <c r="AH234" s="2197"/>
      <c r="AI234" s="2197"/>
    </row>
    <row r="235" spans="30:35">
      <c r="AD235" s="2197"/>
      <c r="AE235" s="2197"/>
      <c r="AF235" s="2197"/>
      <c r="AG235" s="2197"/>
      <c r="AH235" s="2197"/>
      <c r="AI235" s="2197"/>
    </row>
    <row r="236" spans="30:35">
      <c r="AD236" s="2197"/>
      <c r="AE236" s="2197"/>
      <c r="AF236" s="2197"/>
      <c r="AG236" s="2197"/>
      <c r="AH236" s="2197"/>
      <c r="AI236" s="2197"/>
    </row>
    <row r="237" spans="30:35">
      <c r="AD237" s="2197"/>
      <c r="AE237" s="2197"/>
      <c r="AF237" s="2197"/>
      <c r="AG237" s="2197"/>
      <c r="AH237" s="2197"/>
      <c r="AI237" s="2197"/>
    </row>
    <row r="238" spans="30:35">
      <c r="AD238" s="2197"/>
      <c r="AE238" s="2197"/>
      <c r="AF238" s="2197"/>
      <c r="AG238" s="2197"/>
      <c r="AH238" s="2197"/>
      <c r="AI238" s="2197"/>
    </row>
    <row r="239" spans="30:35">
      <c r="AD239" s="2197"/>
      <c r="AE239" s="2197"/>
      <c r="AF239" s="2197"/>
      <c r="AG239" s="2197"/>
      <c r="AH239" s="2197"/>
      <c r="AI239" s="2197"/>
    </row>
    <row r="240" spans="30:35">
      <c r="AD240" s="2197"/>
      <c r="AE240" s="2197"/>
      <c r="AF240" s="2197"/>
      <c r="AG240" s="2197"/>
      <c r="AH240" s="2197"/>
      <c r="AI240" s="2197"/>
    </row>
    <row r="241" spans="30:35">
      <c r="AD241" s="2197"/>
      <c r="AE241" s="2197"/>
      <c r="AF241" s="2197"/>
      <c r="AG241" s="2197"/>
      <c r="AH241" s="2197"/>
      <c r="AI241" s="2197"/>
    </row>
    <row r="242" spans="30:35">
      <c r="AD242" s="2197"/>
      <c r="AE242" s="2197"/>
      <c r="AF242" s="2197"/>
      <c r="AG242" s="2197"/>
      <c r="AH242" s="2197"/>
      <c r="AI242" s="2197"/>
    </row>
    <row r="243" spans="30:35">
      <c r="AD243" s="2197"/>
      <c r="AE243" s="2197"/>
      <c r="AF243" s="2197"/>
      <c r="AG243" s="2197"/>
      <c r="AH243" s="2197"/>
      <c r="AI243" s="2197"/>
    </row>
    <row r="244" spans="30:35">
      <c r="AD244" s="2197"/>
      <c r="AE244" s="2197"/>
      <c r="AF244" s="2197"/>
      <c r="AG244" s="2197"/>
      <c r="AH244" s="2197"/>
      <c r="AI244" s="2197"/>
    </row>
    <row r="245" spans="30:35">
      <c r="AD245" s="2197"/>
      <c r="AE245" s="2197"/>
      <c r="AF245" s="2197"/>
      <c r="AG245" s="2197"/>
      <c r="AH245" s="2197"/>
      <c r="AI245" s="2197"/>
    </row>
    <row r="246" spans="30:35">
      <c r="AD246" s="2197"/>
      <c r="AE246" s="2197"/>
      <c r="AF246" s="2197"/>
      <c r="AG246" s="2197"/>
      <c r="AH246" s="2197"/>
      <c r="AI246" s="2197"/>
    </row>
    <row r="247" spans="30:35">
      <c r="AD247" s="2197"/>
      <c r="AE247" s="2197"/>
      <c r="AF247" s="2197"/>
      <c r="AG247" s="2197"/>
      <c r="AH247" s="2197"/>
      <c r="AI247" s="2197"/>
    </row>
    <row r="248" spans="30:35">
      <c r="AD248" s="2197"/>
      <c r="AE248" s="2197"/>
      <c r="AF248" s="2197"/>
      <c r="AG248" s="2197"/>
      <c r="AH248" s="2197"/>
      <c r="AI248" s="2197"/>
    </row>
    <row r="249" spans="30:35">
      <c r="AD249" s="2197"/>
      <c r="AE249" s="2197"/>
      <c r="AF249" s="2197"/>
      <c r="AG249" s="2197"/>
      <c r="AH249" s="2197"/>
      <c r="AI249" s="2197"/>
    </row>
    <row r="250" spans="30:35">
      <c r="AD250" s="2197"/>
      <c r="AE250" s="2197"/>
      <c r="AF250" s="2197"/>
      <c r="AG250" s="2197"/>
      <c r="AH250" s="2197"/>
      <c r="AI250" s="2197"/>
    </row>
    <row r="251" spans="30:35">
      <c r="AD251" s="2197"/>
      <c r="AE251" s="2197"/>
      <c r="AF251" s="2197"/>
      <c r="AG251" s="2197"/>
      <c r="AH251" s="2197"/>
      <c r="AI251" s="2197"/>
    </row>
    <row r="252" spans="30:35">
      <c r="AD252" s="2197"/>
      <c r="AE252" s="2197"/>
      <c r="AF252" s="2197"/>
      <c r="AG252" s="2197"/>
      <c r="AH252" s="2197"/>
      <c r="AI252" s="2197"/>
    </row>
    <row r="253" spans="30:35">
      <c r="AD253" s="2197"/>
      <c r="AE253" s="2197"/>
      <c r="AF253" s="2197"/>
      <c r="AG253" s="2197"/>
      <c r="AH253" s="2197"/>
      <c r="AI253" s="2197"/>
    </row>
    <row r="254" spans="30:35">
      <c r="AD254" s="2197"/>
      <c r="AE254" s="2197"/>
      <c r="AF254" s="2197"/>
      <c r="AG254" s="2197"/>
      <c r="AH254" s="2197"/>
      <c r="AI254" s="2197"/>
    </row>
    <row r="255" spans="30:35">
      <c r="AD255" s="2197"/>
      <c r="AE255" s="2197"/>
      <c r="AF255" s="2197"/>
      <c r="AG255" s="2197"/>
      <c r="AH255" s="2197"/>
      <c r="AI255" s="2197"/>
    </row>
    <row r="256" spans="30:35">
      <c r="AD256" s="2197"/>
      <c r="AE256" s="2197"/>
      <c r="AF256" s="2197"/>
      <c r="AG256" s="2197"/>
      <c r="AH256" s="2197"/>
      <c r="AI256" s="2197"/>
    </row>
    <row r="257" spans="30:35">
      <c r="AD257" s="2197"/>
      <c r="AE257" s="2197"/>
      <c r="AF257" s="2197"/>
      <c r="AG257" s="2197"/>
      <c r="AH257" s="2197"/>
      <c r="AI257" s="2197"/>
    </row>
    <row r="258" spans="30:35">
      <c r="AD258" s="2197"/>
      <c r="AE258" s="2197"/>
      <c r="AF258" s="2197"/>
      <c r="AG258" s="2197"/>
      <c r="AH258" s="2197"/>
      <c r="AI258" s="2197"/>
    </row>
    <row r="259" spans="30:35">
      <c r="AD259" s="2197"/>
      <c r="AE259" s="2197"/>
      <c r="AF259" s="2197"/>
      <c r="AG259" s="2197"/>
      <c r="AH259" s="2197"/>
      <c r="AI259" s="2197"/>
    </row>
    <row r="260" spans="30:35">
      <c r="AD260" s="2197"/>
      <c r="AE260" s="2197"/>
      <c r="AF260" s="2197"/>
      <c r="AG260" s="2197"/>
      <c r="AH260" s="2197"/>
      <c r="AI260" s="2197"/>
    </row>
    <row r="261" spans="30:35">
      <c r="AD261" s="2197"/>
      <c r="AE261" s="2197"/>
      <c r="AF261" s="2197"/>
      <c r="AG261" s="2197"/>
      <c r="AH261" s="2197"/>
      <c r="AI261" s="2197"/>
    </row>
    <row r="262" spans="30:35">
      <c r="AD262" s="2197"/>
      <c r="AE262" s="2197"/>
      <c r="AF262" s="2197"/>
      <c r="AG262" s="2197"/>
      <c r="AH262" s="2197"/>
      <c r="AI262" s="2197"/>
    </row>
    <row r="263" spans="30:35">
      <c r="AD263" s="2197"/>
      <c r="AE263" s="2197"/>
      <c r="AF263" s="2197"/>
      <c r="AG263" s="2197"/>
      <c r="AH263" s="2197"/>
      <c r="AI263" s="2197"/>
    </row>
    <row r="264" spans="30:35">
      <c r="AD264" s="2197"/>
      <c r="AE264" s="2197"/>
      <c r="AF264" s="2197"/>
      <c r="AG264" s="2197"/>
      <c r="AH264" s="2197"/>
      <c r="AI264" s="2197"/>
    </row>
    <row r="265" spans="30:35">
      <c r="AD265" s="2197"/>
      <c r="AE265" s="2197"/>
      <c r="AF265" s="2197"/>
      <c r="AG265" s="2197"/>
      <c r="AH265" s="2197"/>
      <c r="AI265" s="2197"/>
    </row>
    <row r="266" spans="30:35">
      <c r="AD266" s="2197"/>
      <c r="AE266" s="2197"/>
      <c r="AF266" s="2197"/>
      <c r="AG266" s="2197"/>
      <c r="AH266" s="2197"/>
      <c r="AI266" s="2197"/>
    </row>
    <row r="267" spans="30:35">
      <c r="AD267" s="2197"/>
      <c r="AE267" s="2197"/>
      <c r="AF267" s="2197"/>
      <c r="AG267" s="2197"/>
      <c r="AH267" s="2197"/>
      <c r="AI267" s="2197"/>
    </row>
    <row r="268" spans="30:35">
      <c r="AD268" s="2197"/>
      <c r="AE268" s="2197"/>
      <c r="AF268" s="2197"/>
      <c r="AG268" s="2197"/>
      <c r="AH268" s="2197"/>
      <c r="AI268" s="2197"/>
    </row>
    <row r="269" spans="30:35">
      <c r="AD269" s="2197"/>
      <c r="AE269" s="2197"/>
      <c r="AF269" s="2197"/>
      <c r="AG269" s="2197"/>
      <c r="AH269" s="2197"/>
      <c r="AI269" s="2197"/>
    </row>
    <row r="270" spans="30:35">
      <c r="AD270" s="2197"/>
      <c r="AE270" s="2197"/>
      <c r="AF270" s="2197"/>
      <c r="AG270" s="2197"/>
      <c r="AH270" s="2197"/>
      <c r="AI270" s="2197"/>
    </row>
    <row r="271" spans="30:35">
      <c r="AD271" s="2197"/>
      <c r="AE271" s="2197"/>
      <c r="AF271" s="2197"/>
      <c r="AG271" s="2197"/>
      <c r="AH271" s="2197"/>
      <c r="AI271" s="2197"/>
    </row>
    <row r="272" spans="30:35">
      <c r="AD272" s="2197"/>
      <c r="AE272" s="2197"/>
      <c r="AF272" s="2197"/>
      <c r="AG272" s="2197"/>
      <c r="AH272" s="2197"/>
      <c r="AI272" s="2197"/>
    </row>
    <row r="273" spans="30:35">
      <c r="AD273" s="2197"/>
      <c r="AE273" s="2197"/>
      <c r="AF273" s="2197"/>
      <c r="AG273" s="2197"/>
      <c r="AH273" s="2197"/>
      <c r="AI273" s="2197"/>
    </row>
    <row r="274" spans="30:35">
      <c r="AD274" s="2197"/>
      <c r="AE274" s="2197"/>
      <c r="AF274" s="2197"/>
      <c r="AG274" s="2197"/>
      <c r="AH274" s="2197"/>
      <c r="AI274" s="2197"/>
    </row>
    <row r="275" spans="30:35">
      <c r="AD275" s="2197"/>
      <c r="AE275" s="2197"/>
      <c r="AF275" s="2197"/>
      <c r="AG275" s="2197"/>
      <c r="AH275" s="2197"/>
      <c r="AI275" s="2197"/>
    </row>
    <row r="276" spans="30:35">
      <c r="AD276" s="2197"/>
      <c r="AE276" s="2197"/>
      <c r="AF276" s="2197"/>
      <c r="AG276" s="2197"/>
      <c r="AH276" s="2197"/>
      <c r="AI276" s="2197"/>
    </row>
    <row r="277" spans="30:35">
      <c r="AD277" s="2197"/>
      <c r="AE277" s="2197"/>
      <c r="AF277" s="2197"/>
      <c r="AG277" s="2197"/>
      <c r="AH277" s="2197"/>
      <c r="AI277" s="2197"/>
    </row>
    <row r="278" spans="30:35">
      <c r="AD278" s="2197"/>
      <c r="AE278" s="2197"/>
      <c r="AF278" s="2197"/>
      <c r="AG278" s="2197"/>
      <c r="AH278" s="2197"/>
      <c r="AI278" s="2197"/>
    </row>
    <row r="279" spans="30:35">
      <c r="AD279" s="2197"/>
      <c r="AE279" s="2197"/>
      <c r="AF279" s="2197"/>
      <c r="AG279" s="2197"/>
      <c r="AH279" s="2197"/>
      <c r="AI279" s="2197"/>
    </row>
    <row r="280" spans="30:35">
      <c r="AD280" s="2197"/>
      <c r="AE280" s="2197"/>
      <c r="AF280" s="2197"/>
      <c r="AG280" s="2197"/>
      <c r="AH280" s="2197"/>
      <c r="AI280" s="2197"/>
    </row>
    <row r="281" spans="30:35">
      <c r="AD281" s="2197"/>
      <c r="AE281" s="2197"/>
      <c r="AF281" s="2197"/>
      <c r="AG281" s="2197"/>
      <c r="AH281" s="2197"/>
      <c r="AI281" s="2197"/>
    </row>
    <row r="282" spans="30:35">
      <c r="AD282" s="2197"/>
      <c r="AE282" s="2197"/>
      <c r="AF282" s="2197"/>
      <c r="AG282" s="2197"/>
      <c r="AH282" s="2197"/>
      <c r="AI282" s="2197"/>
    </row>
    <row r="283" spans="30:35">
      <c r="AD283" s="2197"/>
      <c r="AE283" s="2197"/>
      <c r="AF283" s="2197"/>
      <c r="AG283" s="2197"/>
      <c r="AH283" s="2197"/>
      <c r="AI283" s="2197"/>
    </row>
    <row r="284" spans="30:35">
      <c r="AD284" s="2197"/>
      <c r="AE284" s="2197"/>
      <c r="AF284" s="2197"/>
      <c r="AG284" s="2197"/>
      <c r="AH284" s="2197"/>
      <c r="AI284" s="2197"/>
    </row>
    <row r="285" spans="30:35">
      <c r="AD285" s="2197"/>
      <c r="AE285" s="2197"/>
      <c r="AF285" s="2197"/>
      <c r="AG285" s="2197"/>
      <c r="AH285" s="2197"/>
      <c r="AI285" s="2197"/>
    </row>
    <row r="286" spans="30:35">
      <c r="AD286" s="2197"/>
      <c r="AE286" s="2197"/>
      <c r="AF286" s="2197"/>
      <c r="AG286" s="2197"/>
      <c r="AH286" s="2197"/>
      <c r="AI286" s="2197"/>
    </row>
    <row r="287" spans="30:35">
      <c r="AD287" s="2197"/>
      <c r="AE287" s="2197"/>
      <c r="AF287" s="2197"/>
      <c r="AG287" s="2197"/>
      <c r="AH287" s="2197"/>
      <c r="AI287" s="2197"/>
    </row>
    <row r="288" spans="30:35">
      <c r="AD288" s="2197"/>
      <c r="AE288" s="2197"/>
      <c r="AF288" s="2197"/>
      <c r="AG288" s="2197"/>
      <c r="AH288" s="2197"/>
      <c r="AI288" s="2197"/>
    </row>
    <row r="289" spans="30:35">
      <c r="AD289" s="2197"/>
      <c r="AE289" s="2197"/>
      <c r="AF289" s="2197"/>
      <c r="AG289" s="2197"/>
      <c r="AH289" s="2197"/>
      <c r="AI289" s="2197"/>
    </row>
    <row r="290" spans="30:35">
      <c r="AD290" s="2197"/>
      <c r="AE290" s="2197"/>
      <c r="AF290" s="2197"/>
      <c r="AG290" s="2197"/>
      <c r="AH290" s="2197"/>
      <c r="AI290" s="2197"/>
    </row>
    <row r="291" spans="30:35">
      <c r="AD291" s="2197"/>
      <c r="AE291" s="2197"/>
      <c r="AF291" s="2197"/>
      <c r="AG291" s="2197"/>
      <c r="AH291" s="2197"/>
      <c r="AI291" s="2197"/>
    </row>
    <row r="292" spans="30:35">
      <c r="AD292" s="2197"/>
      <c r="AE292" s="2197"/>
      <c r="AF292" s="2197"/>
      <c r="AG292" s="2197"/>
      <c r="AH292" s="2197"/>
      <c r="AI292" s="2197"/>
    </row>
    <row r="293" spans="30:35">
      <c r="AD293" s="2197"/>
      <c r="AE293" s="2197"/>
      <c r="AF293" s="2197"/>
      <c r="AG293" s="2197"/>
      <c r="AH293" s="2197"/>
      <c r="AI293" s="2197"/>
    </row>
    <row r="294" spans="30:35">
      <c r="AD294" s="2197"/>
      <c r="AE294" s="2197"/>
      <c r="AF294" s="2197"/>
      <c r="AG294" s="2197"/>
      <c r="AH294" s="2197"/>
      <c r="AI294" s="2197"/>
    </row>
    <row r="295" spans="30:35">
      <c r="AD295" s="2197"/>
      <c r="AE295" s="2197"/>
      <c r="AF295" s="2197"/>
      <c r="AG295" s="2197"/>
      <c r="AH295" s="2197"/>
      <c r="AI295" s="2197"/>
    </row>
    <row r="296" spans="30:35">
      <c r="AD296" s="2197"/>
      <c r="AE296" s="2197"/>
      <c r="AF296" s="2197"/>
      <c r="AG296" s="2197"/>
      <c r="AH296" s="2197"/>
      <c r="AI296" s="2197"/>
    </row>
    <row r="297" spans="30:35">
      <c r="AD297" s="2197"/>
      <c r="AE297" s="2197"/>
      <c r="AF297" s="2197"/>
      <c r="AG297" s="2197"/>
      <c r="AH297" s="2197"/>
      <c r="AI297" s="2197"/>
    </row>
    <row r="298" spans="30:35">
      <c r="AD298" s="2197"/>
      <c r="AE298" s="2197"/>
      <c r="AF298" s="2197"/>
      <c r="AG298" s="2197"/>
      <c r="AH298" s="2197"/>
      <c r="AI298" s="2197"/>
    </row>
    <row r="299" spans="30:35">
      <c r="AD299" s="2197"/>
      <c r="AE299" s="2197"/>
      <c r="AF299" s="2197"/>
      <c r="AG299" s="2197"/>
      <c r="AH299" s="2197"/>
      <c r="AI299" s="2197"/>
    </row>
    <row r="300" spans="30:35">
      <c r="AD300" s="2197"/>
      <c r="AE300" s="2197"/>
      <c r="AF300" s="2197"/>
      <c r="AG300" s="2197"/>
      <c r="AH300" s="2197"/>
      <c r="AI300" s="2197"/>
    </row>
    <row r="301" spans="30:35">
      <c r="AD301" s="2197"/>
      <c r="AE301" s="2197"/>
      <c r="AF301" s="2197"/>
      <c r="AG301" s="2197"/>
      <c r="AH301" s="2197"/>
      <c r="AI301" s="2197"/>
    </row>
    <row r="302" spans="30:35">
      <c r="AD302" s="2197"/>
      <c r="AE302" s="2197"/>
      <c r="AF302" s="2197"/>
      <c r="AG302" s="2197"/>
      <c r="AH302" s="2197"/>
      <c r="AI302" s="2197"/>
    </row>
    <row r="303" spans="30:35">
      <c r="AD303" s="2197"/>
      <c r="AE303" s="2197"/>
      <c r="AF303" s="2197"/>
      <c r="AG303" s="2197"/>
      <c r="AH303" s="2197"/>
      <c r="AI303" s="2197"/>
    </row>
    <row r="304" spans="30:35">
      <c r="AD304" s="2197"/>
      <c r="AE304" s="2197"/>
      <c r="AF304" s="2197"/>
      <c r="AG304" s="2197"/>
      <c r="AH304" s="2197"/>
      <c r="AI304" s="2197"/>
    </row>
    <row r="305" spans="30:35">
      <c r="AD305" s="2197"/>
      <c r="AE305" s="2197"/>
      <c r="AF305" s="2197"/>
      <c r="AG305" s="2197"/>
      <c r="AH305" s="2197"/>
      <c r="AI305" s="2197"/>
    </row>
    <row r="306" spans="30:35">
      <c r="AD306" s="2197"/>
      <c r="AE306" s="2197"/>
      <c r="AF306" s="2197"/>
      <c r="AG306" s="2197"/>
      <c r="AH306" s="2197"/>
      <c r="AI306" s="2197"/>
    </row>
    <row r="307" spans="30:35">
      <c r="AD307" s="2197"/>
      <c r="AE307" s="2197"/>
      <c r="AF307" s="2197"/>
      <c r="AG307" s="2197"/>
      <c r="AH307" s="2197"/>
      <c r="AI307" s="2197"/>
    </row>
    <row r="308" spans="30:35">
      <c r="AD308" s="2197"/>
      <c r="AE308" s="2197"/>
      <c r="AF308" s="2197"/>
      <c r="AG308" s="2197"/>
      <c r="AH308" s="2197"/>
      <c r="AI308" s="2197"/>
    </row>
    <row r="309" spans="30:35">
      <c r="AD309" s="2197"/>
      <c r="AE309" s="2197"/>
      <c r="AF309" s="2197"/>
      <c r="AG309" s="2197"/>
      <c r="AH309" s="2197"/>
      <c r="AI309" s="2197"/>
    </row>
    <row r="310" spans="30:35">
      <c r="AD310" s="2197"/>
      <c r="AE310" s="2197"/>
      <c r="AF310" s="2197"/>
      <c r="AG310" s="2197"/>
      <c r="AH310" s="2197"/>
      <c r="AI310" s="2197"/>
    </row>
    <row r="311" spans="30:35">
      <c r="AD311" s="2197"/>
      <c r="AE311" s="2197"/>
      <c r="AF311" s="2197"/>
      <c r="AG311" s="2197"/>
      <c r="AH311" s="2197"/>
      <c r="AI311" s="2197"/>
    </row>
    <row r="312" spans="30:35">
      <c r="AD312" s="2197"/>
      <c r="AE312" s="2197"/>
      <c r="AF312" s="2197"/>
      <c r="AG312" s="2197"/>
      <c r="AH312" s="2197"/>
      <c r="AI312" s="2197"/>
    </row>
    <row r="313" spans="30:35">
      <c r="AD313" s="2197"/>
      <c r="AE313" s="2197"/>
      <c r="AF313" s="2197"/>
      <c r="AG313" s="2197"/>
      <c r="AH313" s="2197"/>
      <c r="AI313" s="2197"/>
    </row>
    <row r="314" spans="30:35">
      <c r="AD314" s="2197"/>
      <c r="AE314" s="2197"/>
      <c r="AF314" s="2197"/>
      <c r="AG314" s="2197"/>
      <c r="AH314" s="2197"/>
      <c r="AI314" s="2197"/>
    </row>
    <row r="315" spans="30:35">
      <c r="AD315" s="2197"/>
      <c r="AE315" s="2197"/>
      <c r="AF315" s="2197"/>
      <c r="AG315" s="2197"/>
      <c r="AH315" s="2197"/>
      <c r="AI315" s="2197"/>
    </row>
    <row r="316" spans="30:35">
      <c r="AD316" s="2197"/>
      <c r="AE316" s="2197"/>
      <c r="AF316" s="2197"/>
      <c r="AG316" s="2197"/>
      <c r="AH316" s="2197"/>
      <c r="AI316" s="2197"/>
    </row>
    <row r="317" spans="30:35">
      <c r="AD317" s="2197"/>
      <c r="AE317" s="2197"/>
      <c r="AF317" s="2197"/>
      <c r="AG317" s="2197"/>
      <c r="AH317" s="2197"/>
      <c r="AI317" s="2197"/>
    </row>
    <row r="318" spans="30:35">
      <c r="AD318" s="2197"/>
      <c r="AE318" s="2197"/>
      <c r="AF318" s="2197"/>
      <c r="AG318" s="2197"/>
      <c r="AH318" s="2197"/>
      <c r="AI318" s="2197"/>
    </row>
    <row r="319" spans="30:35">
      <c r="AD319" s="2197"/>
      <c r="AE319" s="2197"/>
      <c r="AF319" s="2197"/>
      <c r="AG319" s="2197"/>
      <c r="AH319" s="2197"/>
      <c r="AI319" s="2197"/>
    </row>
    <row r="320" spans="30:35">
      <c r="AD320" s="2197"/>
      <c r="AE320" s="2197"/>
      <c r="AF320" s="2197"/>
      <c r="AG320" s="2197"/>
      <c r="AH320" s="2197"/>
      <c r="AI320" s="2197"/>
    </row>
    <row r="321" spans="30:35">
      <c r="AD321" s="2197"/>
      <c r="AE321" s="2197"/>
      <c r="AF321" s="2197"/>
      <c r="AG321" s="2197"/>
      <c r="AH321" s="2197"/>
      <c r="AI321" s="2197"/>
    </row>
    <row r="322" spans="30:35">
      <c r="AD322" s="2197"/>
      <c r="AE322" s="2197"/>
      <c r="AF322" s="2197"/>
      <c r="AG322" s="2197"/>
      <c r="AH322" s="2197"/>
      <c r="AI322" s="2197"/>
    </row>
    <row r="323" spans="30:35">
      <c r="AD323" s="2197"/>
      <c r="AE323" s="2197"/>
      <c r="AF323" s="2197"/>
      <c r="AG323" s="2197"/>
      <c r="AH323" s="2197"/>
      <c r="AI323" s="2197"/>
    </row>
    <row r="324" spans="30:35">
      <c r="AD324" s="2197"/>
      <c r="AE324" s="2197"/>
      <c r="AF324" s="2197"/>
      <c r="AG324" s="2197"/>
      <c r="AH324" s="2197"/>
      <c r="AI324" s="2197"/>
    </row>
    <row r="325" spans="30:35">
      <c r="AD325" s="2197"/>
      <c r="AE325" s="2197"/>
      <c r="AF325" s="2197"/>
      <c r="AG325" s="2197"/>
      <c r="AH325" s="2197"/>
      <c r="AI325" s="2197"/>
    </row>
    <row r="326" spans="30:35">
      <c r="AD326" s="2197"/>
      <c r="AE326" s="2197"/>
      <c r="AF326" s="2197"/>
      <c r="AG326" s="2197"/>
      <c r="AH326" s="2197"/>
      <c r="AI326" s="2197"/>
    </row>
    <row r="327" spans="30:35">
      <c r="AD327" s="2197"/>
      <c r="AE327" s="2197"/>
      <c r="AF327" s="2197"/>
      <c r="AG327" s="2197"/>
      <c r="AH327" s="2197"/>
      <c r="AI327" s="2197"/>
    </row>
    <row r="328" spans="30:35">
      <c r="AD328" s="2197"/>
      <c r="AE328" s="2197"/>
      <c r="AF328" s="2197"/>
      <c r="AG328" s="2197"/>
      <c r="AH328" s="2197"/>
      <c r="AI328" s="2197"/>
    </row>
    <row r="329" spans="30:35">
      <c r="AD329" s="2197"/>
      <c r="AE329" s="2197"/>
      <c r="AF329" s="2197"/>
      <c r="AG329" s="2197"/>
      <c r="AH329" s="2197"/>
      <c r="AI329" s="2197"/>
    </row>
    <row r="330" spans="30:35">
      <c r="AD330" s="2197"/>
      <c r="AE330" s="2197"/>
      <c r="AF330" s="2197"/>
      <c r="AG330" s="2197"/>
      <c r="AH330" s="2197"/>
      <c r="AI330" s="2197"/>
    </row>
    <row r="331" spans="30:35">
      <c r="AD331" s="2197"/>
      <c r="AE331" s="2197"/>
      <c r="AF331" s="2197"/>
      <c r="AG331" s="2197"/>
      <c r="AH331" s="2197"/>
      <c r="AI331" s="2197"/>
    </row>
    <row r="332" spans="30:35">
      <c r="AD332" s="2197"/>
      <c r="AE332" s="2197"/>
      <c r="AF332" s="2197"/>
      <c r="AG332" s="2197"/>
      <c r="AH332" s="2197"/>
      <c r="AI332" s="2197"/>
    </row>
    <row r="333" spans="30:35">
      <c r="AD333" s="2197"/>
      <c r="AE333" s="2197"/>
      <c r="AF333" s="2197"/>
      <c r="AG333" s="2197"/>
      <c r="AH333" s="2197"/>
      <c r="AI333" s="2197"/>
    </row>
    <row r="334" spans="30:35">
      <c r="AD334" s="2197"/>
      <c r="AE334" s="2197"/>
      <c r="AF334" s="2197"/>
      <c r="AG334" s="2197"/>
      <c r="AH334" s="2197"/>
      <c r="AI334" s="2197"/>
    </row>
    <row r="335" spans="30:35">
      <c r="AD335" s="2197"/>
      <c r="AE335" s="2197"/>
      <c r="AF335" s="2197"/>
      <c r="AG335" s="2197"/>
      <c r="AH335" s="2197"/>
      <c r="AI335" s="2197"/>
    </row>
    <row r="336" spans="30:35">
      <c r="AD336" s="2197"/>
      <c r="AE336" s="2197"/>
      <c r="AF336" s="2197"/>
      <c r="AG336" s="2197"/>
      <c r="AH336" s="2197"/>
      <c r="AI336" s="2197"/>
    </row>
    <row r="337" spans="30:35">
      <c r="AD337" s="2197"/>
      <c r="AE337" s="2197"/>
      <c r="AF337" s="2197"/>
      <c r="AG337" s="2197"/>
      <c r="AH337" s="2197"/>
      <c r="AI337" s="2197"/>
    </row>
    <row r="338" spans="30:35">
      <c r="AD338" s="2197"/>
      <c r="AE338" s="2197"/>
      <c r="AF338" s="2197"/>
      <c r="AG338" s="2197"/>
      <c r="AH338" s="2197"/>
      <c r="AI338" s="2197"/>
    </row>
    <row r="339" spans="30:35">
      <c r="AD339" s="2197"/>
      <c r="AE339" s="2197"/>
      <c r="AF339" s="2197"/>
      <c r="AG339" s="2197"/>
      <c r="AH339" s="2197"/>
      <c r="AI339" s="2197"/>
    </row>
    <row r="340" spans="30:35">
      <c r="AD340" s="2197"/>
      <c r="AE340" s="2197"/>
      <c r="AF340" s="2197"/>
      <c r="AG340" s="2197"/>
      <c r="AH340" s="2197"/>
      <c r="AI340" s="2197"/>
    </row>
    <row r="341" spans="30:35">
      <c r="AD341" s="2197"/>
      <c r="AE341" s="2197"/>
      <c r="AF341" s="2197"/>
      <c r="AG341" s="2197"/>
      <c r="AH341" s="2197"/>
      <c r="AI341" s="2197"/>
    </row>
    <row r="342" spans="30:35">
      <c r="AD342" s="2197"/>
      <c r="AE342" s="2197"/>
      <c r="AF342" s="2197"/>
      <c r="AG342" s="2197"/>
      <c r="AH342" s="2197"/>
      <c r="AI342" s="2197"/>
    </row>
    <row r="343" spans="30:35">
      <c r="AD343" s="2197"/>
      <c r="AE343" s="2197"/>
      <c r="AF343" s="2197"/>
      <c r="AG343" s="2197"/>
      <c r="AH343" s="2197"/>
      <c r="AI343" s="2197"/>
    </row>
    <row r="344" spans="30:35">
      <c r="AD344" s="2197"/>
      <c r="AE344" s="2197"/>
      <c r="AF344" s="2197"/>
      <c r="AG344" s="2197"/>
      <c r="AH344" s="2197"/>
      <c r="AI344" s="2197"/>
    </row>
    <row r="345" spans="30:35">
      <c r="AD345" s="2197"/>
      <c r="AE345" s="2197"/>
      <c r="AF345" s="2197"/>
      <c r="AG345" s="2197"/>
      <c r="AH345" s="2197"/>
      <c r="AI345" s="2197"/>
    </row>
    <row r="346" spans="30:35">
      <c r="AD346" s="2197"/>
      <c r="AE346" s="2197"/>
      <c r="AF346" s="2198"/>
      <c r="AG346" s="2198"/>
      <c r="AH346" s="2197"/>
      <c r="AI346" s="2197"/>
    </row>
    <row r="347" spans="30:35">
      <c r="AD347" s="2197"/>
      <c r="AE347" s="2197"/>
      <c r="AF347" s="2198"/>
      <c r="AG347" s="2198"/>
      <c r="AH347" s="2197"/>
      <c r="AI347" s="2197"/>
    </row>
    <row r="348" spans="30:35">
      <c r="AD348" s="2197"/>
      <c r="AE348" s="2197"/>
      <c r="AF348" s="2198"/>
      <c r="AG348" s="2198"/>
      <c r="AH348" s="2197"/>
      <c r="AI348" s="2197"/>
    </row>
    <row r="349" spans="30:35">
      <c r="AD349" s="2197"/>
      <c r="AE349" s="2197"/>
      <c r="AF349" s="2198"/>
      <c r="AG349" s="2198"/>
      <c r="AH349" s="2198"/>
      <c r="AI349" s="2197"/>
    </row>
    <row r="350" spans="30:35">
      <c r="AD350" s="2197"/>
      <c r="AE350" s="2197"/>
      <c r="AF350" s="2198"/>
      <c r="AG350" s="2198"/>
      <c r="AH350" s="2198"/>
      <c r="AI350" s="2197"/>
    </row>
    <row r="351" spans="30:35">
      <c r="AD351" s="2197"/>
      <c r="AE351" s="2197"/>
      <c r="AF351" s="2198"/>
      <c r="AG351" s="2198"/>
      <c r="AH351" s="2198"/>
      <c r="AI351" s="2197"/>
    </row>
    <row r="352" spans="30:35">
      <c r="AD352" s="2197"/>
      <c r="AE352" s="2197"/>
      <c r="AF352" s="2198"/>
      <c r="AG352" s="2198"/>
      <c r="AH352" s="2198"/>
      <c r="AI352" s="2197"/>
    </row>
    <row r="353" spans="30:35">
      <c r="AD353" s="2197"/>
      <c r="AE353" s="2197"/>
      <c r="AF353" s="2198"/>
      <c r="AG353" s="2198"/>
      <c r="AH353" s="2198"/>
      <c r="AI353" s="2197"/>
    </row>
    <row r="354" spans="30:35">
      <c r="AD354" s="2197"/>
      <c r="AE354" s="2197"/>
      <c r="AF354" s="2198"/>
      <c r="AG354" s="2198"/>
      <c r="AH354" s="2198"/>
      <c r="AI354" s="2197"/>
    </row>
    <row r="355" spans="30:35">
      <c r="AD355" s="2197"/>
      <c r="AE355" s="2197"/>
      <c r="AF355" s="2198"/>
      <c r="AG355" s="2198"/>
      <c r="AH355" s="2198"/>
      <c r="AI355" s="2197"/>
    </row>
    <row r="356" spans="30:35">
      <c r="AD356" s="2197"/>
      <c r="AE356" s="2197"/>
      <c r="AF356" s="2198"/>
      <c r="AG356" s="2198"/>
      <c r="AH356" s="2198"/>
      <c r="AI356" s="2197"/>
    </row>
    <row r="357" spans="30:35">
      <c r="AD357" s="2197"/>
      <c r="AE357" s="2197"/>
      <c r="AF357" s="2198"/>
      <c r="AG357" s="2198"/>
      <c r="AH357" s="2198"/>
      <c r="AI357" s="2197"/>
    </row>
    <row r="358" spans="30:35">
      <c r="AD358" s="2197"/>
      <c r="AE358" s="2197"/>
      <c r="AF358" s="2198"/>
      <c r="AG358" s="2198"/>
      <c r="AH358" s="2198"/>
      <c r="AI358" s="2197"/>
    </row>
    <row r="359" spans="30:35">
      <c r="AD359" s="2197"/>
      <c r="AE359" s="2197"/>
      <c r="AF359" s="2198"/>
      <c r="AG359" s="2198"/>
      <c r="AH359" s="2198"/>
      <c r="AI359" s="2197"/>
    </row>
    <row r="360" spans="30:35">
      <c r="AD360" s="2197"/>
      <c r="AE360" s="2197"/>
      <c r="AF360" s="2198"/>
      <c r="AG360" s="2198"/>
      <c r="AH360" s="2198"/>
      <c r="AI360" s="2197"/>
    </row>
    <row r="361" spans="30:35">
      <c r="AD361" s="2197"/>
      <c r="AE361" s="2197"/>
      <c r="AF361" s="2198"/>
      <c r="AG361" s="2198"/>
      <c r="AH361" s="2198"/>
      <c r="AI361" s="2197"/>
    </row>
    <row r="362" spans="30:35">
      <c r="AD362" s="2197"/>
      <c r="AE362" s="2197"/>
      <c r="AF362" s="2198"/>
      <c r="AG362" s="2198"/>
      <c r="AH362" s="2198"/>
      <c r="AI362" s="2197"/>
    </row>
    <row r="363" spans="30:35">
      <c r="AD363" s="2197"/>
      <c r="AE363" s="2197"/>
      <c r="AF363" s="2198"/>
      <c r="AG363" s="2198"/>
      <c r="AH363" s="2198"/>
      <c r="AI363" s="2197"/>
    </row>
    <row r="364" spans="30:35">
      <c r="AD364" s="2197"/>
      <c r="AE364" s="2197"/>
      <c r="AF364" s="2198"/>
      <c r="AG364" s="2198"/>
      <c r="AH364" s="2198"/>
      <c r="AI364" s="2197"/>
    </row>
    <row r="365" spans="30:35">
      <c r="AD365" s="2197"/>
      <c r="AE365" s="2197"/>
      <c r="AF365" s="2198"/>
      <c r="AG365" s="2198"/>
      <c r="AH365" s="2198"/>
      <c r="AI365" s="2197"/>
    </row>
    <row r="366" spans="30:35">
      <c r="AD366" s="2197"/>
      <c r="AE366" s="2197"/>
      <c r="AF366" s="2198"/>
      <c r="AG366" s="2198"/>
      <c r="AH366" s="2198"/>
      <c r="AI366" s="2197"/>
    </row>
    <row r="367" spans="30:35">
      <c r="AD367" s="2197"/>
      <c r="AE367" s="2197"/>
      <c r="AF367" s="2198"/>
      <c r="AG367" s="2198"/>
      <c r="AH367" s="2198"/>
      <c r="AI367" s="2197"/>
    </row>
    <row r="368" spans="30:35">
      <c r="AD368" s="2197"/>
      <c r="AE368" s="2197"/>
      <c r="AF368" s="2198"/>
      <c r="AG368" s="2198"/>
      <c r="AH368" s="2198"/>
      <c r="AI368" s="2197"/>
    </row>
    <row r="369" spans="30:35">
      <c r="AD369" s="2197"/>
      <c r="AE369" s="2197"/>
      <c r="AF369" s="2198"/>
      <c r="AG369" s="2197"/>
      <c r="AH369" s="2197"/>
      <c r="AI369" s="2197"/>
    </row>
    <row r="370" spans="30:35">
      <c r="AD370" s="2197"/>
      <c r="AE370" s="2197"/>
      <c r="AF370" s="2198"/>
      <c r="AG370" s="2197"/>
      <c r="AH370" s="2197"/>
      <c r="AI370" s="2197"/>
    </row>
    <row r="371" spans="30:35">
      <c r="AD371" s="2197"/>
      <c r="AE371" s="2197"/>
      <c r="AF371" s="2198"/>
      <c r="AG371" s="2197"/>
      <c r="AH371" s="2197"/>
      <c r="AI371" s="2197"/>
    </row>
    <row r="372" spans="30:35">
      <c r="AD372" s="2197"/>
      <c r="AE372" s="2197"/>
      <c r="AF372" s="2198"/>
      <c r="AG372" s="2197"/>
      <c r="AH372" s="2197"/>
      <c r="AI372" s="2197"/>
    </row>
    <row r="373" spans="30:35">
      <c r="AD373" s="2197"/>
      <c r="AE373" s="2197"/>
      <c r="AF373" s="2198"/>
      <c r="AG373" s="2197"/>
      <c r="AH373" s="2197"/>
      <c r="AI373" s="2197"/>
    </row>
    <row r="374" spans="30:35">
      <c r="AD374" s="2197"/>
      <c r="AE374" s="2197"/>
      <c r="AF374" s="2198"/>
      <c r="AG374" s="2197"/>
      <c r="AH374" s="2197"/>
      <c r="AI374" s="2197"/>
    </row>
    <row r="375" spans="30:35">
      <c r="AD375" s="2197"/>
      <c r="AE375" s="2197"/>
      <c r="AF375" s="2198"/>
      <c r="AG375" s="2197"/>
      <c r="AH375" s="2197"/>
      <c r="AI375" s="2197"/>
    </row>
    <row r="376" spans="30:35">
      <c r="AD376" s="2197"/>
      <c r="AE376" s="2197"/>
      <c r="AF376" s="2198"/>
      <c r="AG376" s="2197"/>
      <c r="AH376" s="2197"/>
      <c r="AI376" s="2197"/>
    </row>
    <row r="377" spans="30:35">
      <c r="AD377" s="2197"/>
      <c r="AE377" s="2197"/>
      <c r="AF377" s="2198"/>
      <c r="AG377" s="2197"/>
      <c r="AH377" s="2197"/>
      <c r="AI377" s="2197"/>
    </row>
    <row r="378" spans="30:35">
      <c r="AD378" s="2197"/>
      <c r="AE378" s="2197"/>
      <c r="AF378" s="2198"/>
      <c r="AG378" s="2197"/>
      <c r="AH378" s="2197"/>
      <c r="AI378" s="2197"/>
    </row>
    <row r="379" spans="30:35">
      <c r="AD379" s="2197"/>
      <c r="AE379" s="2197"/>
      <c r="AF379" s="2198"/>
      <c r="AG379" s="2197"/>
      <c r="AH379" s="2197"/>
      <c r="AI379" s="2197"/>
    </row>
    <row r="380" spans="30:35">
      <c r="AD380" s="2197"/>
      <c r="AE380" s="2197"/>
      <c r="AF380" s="2197"/>
      <c r="AG380" s="2197"/>
      <c r="AH380" s="2197"/>
      <c r="AI380" s="2197"/>
    </row>
    <row r="381" spans="30:35">
      <c r="AD381" s="2197"/>
      <c r="AE381" s="2197"/>
      <c r="AF381" s="2197"/>
      <c r="AG381" s="2197"/>
      <c r="AH381" s="2197"/>
      <c r="AI381" s="2197"/>
    </row>
    <row r="382" spans="30:35">
      <c r="AD382" s="2197"/>
      <c r="AE382" s="2197"/>
      <c r="AF382" s="2197"/>
      <c r="AG382" s="2197"/>
      <c r="AH382" s="2197"/>
      <c r="AI382" s="2197"/>
    </row>
    <row r="383" spans="30:35">
      <c r="AD383" s="2197"/>
      <c r="AE383" s="2197"/>
      <c r="AF383" s="2197"/>
      <c r="AG383" s="2197"/>
      <c r="AH383" s="2197"/>
      <c r="AI383" s="2197"/>
    </row>
    <row r="384" spans="30:35">
      <c r="AD384" s="2197"/>
      <c r="AE384" s="2197"/>
      <c r="AF384" s="2197"/>
      <c r="AG384" s="2197"/>
      <c r="AH384" s="2197"/>
      <c r="AI384" s="2197"/>
    </row>
    <row r="385" spans="30:35">
      <c r="AD385" s="2197"/>
      <c r="AE385" s="2197"/>
      <c r="AF385" s="2197"/>
      <c r="AG385" s="2197"/>
      <c r="AH385" s="2197"/>
      <c r="AI385" s="2197"/>
    </row>
    <row r="386" spans="30:35">
      <c r="AD386" s="2197"/>
      <c r="AE386" s="2197"/>
      <c r="AF386" s="2197"/>
      <c r="AG386" s="2197"/>
      <c r="AH386" s="2197"/>
      <c r="AI386" s="2197"/>
    </row>
    <row r="387" spans="30:35">
      <c r="AD387" s="2197"/>
      <c r="AE387" s="2197"/>
      <c r="AF387" s="2197"/>
      <c r="AG387" s="2197"/>
      <c r="AH387" s="2197"/>
      <c r="AI387" s="2197"/>
    </row>
    <row r="388" spans="30:35">
      <c r="AD388" s="2197"/>
      <c r="AE388" s="2197"/>
      <c r="AF388" s="2197"/>
      <c r="AG388" s="2197"/>
      <c r="AH388" s="2197"/>
      <c r="AI388" s="2197"/>
    </row>
    <row r="389" spans="30:35">
      <c r="AD389" s="2197"/>
      <c r="AE389" s="2197"/>
      <c r="AF389" s="2197"/>
      <c r="AG389" s="2197"/>
      <c r="AH389" s="2197"/>
      <c r="AI389" s="2197"/>
    </row>
    <row r="390" spans="30:35">
      <c r="AD390" s="2197"/>
      <c r="AE390" s="2197"/>
      <c r="AF390" s="2197"/>
      <c r="AG390" s="2197"/>
      <c r="AH390" s="2197"/>
      <c r="AI390" s="2197"/>
    </row>
    <row r="391" spans="30:35">
      <c r="AD391" s="2197"/>
      <c r="AE391" s="2197"/>
      <c r="AF391" s="2197"/>
      <c r="AG391" s="2197"/>
      <c r="AH391" s="2197"/>
      <c r="AI391" s="2197"/>
    </row>
    <row r="392" spans="30:35">
      <c r="AD392" s="2197"/>
      <c r="AE392" s="2197"/>
      <c r="AF392" s="2197"/>
      <c r="AG392" s="2197"/>
      <c r="AH392" s="2197"/>
      <c r="AI392" s="2197"/>
    </row>
    <row r="393" spans="30:35">
      <c r="AD393" s="2197"/>
      <c r="AE393" s="2197"/>
      <c r="AF393" s="2197"/>
      <c r="AG393" s="2197"/>
      <c r="AH393" s="2197"/>
      <c r="AI393" s="2197"/>
    </row>
    <row r="394" spans="30:35">
      <c r="AD394" s="2197"/>
      <c r="AE394" s="2197"/>
      <c r="AF394" s="2197"/>
      <c r="AG394" s="2197"/>
      <c r="AH394" s="2197"/>
      <c r="AI394" s="2197"/>
    </row>
    <row r="395" spans="30:35">
      <c r="AD395" s="2197"/>
      <c r="AE395" s="2197"/>
      <c r="AF395" s="2197"/>
      <c r="AG395" s="2197"/>
      <c r="AH395" s="2197"/>
      <c r="AI395" s="2197"/>
    </row>
    <row r="396" spans="30:35">
      <c r="AD396" s="2197"/>
      <c r="AE396" s="2197"/>
      <c r="AF396" s="2197"/>
      <c r="AG396" s="2197"/>
      <c r="AH396" s="2197"/>
      <c r="AI396" s="2197"/>
    </row>
    <row r="397" spans="30:35">
      <c r="AD397" s="2197"/>
      <c r="AE397" s="2197"/>
      <c r="AF397" s="2197"/>
      <c r="AG397" s="2197"/>
      <c r="AH397" s="2197"/>
      <c r="AI397" s="2197"/>
    </row>
    <row r="398" spans="30:35">
      <c r="AD398" s="2197"/>
      <c r="AE398" s="2197"/>
      <c r="AF398" s="2197"/>
      <c r="AG398" s="2197"/>
      <c r="AH398" s="2197"/>
      <c r="AI398" s="2197"/>
    </row>
    <row r="399" spans="30:35">
      <c r="AD399" s="2197"/>
      <c r="AE399" s="2197"/>
      <c r="AF399" s="2197"/>
      <c r="AG399" s="2197"/>
      <c r="AH399" s="2197"/>
      <c r="AI399" s="2197"/>
    </row>
    <row r="400" spans="30:35">
      <c r="AD400" s="2197"/>
      <c r="AE400" s="2197"/>
      <c r="AF400" s="2197"/>
      <c r="AG400" s="2197"/>
      <c r="AH400" s="2197"/>
      <c r="AI400" s="2197"/>
    </row>
    <row r="401" spans="30:35">
      <c r="AD401" s="2197"/>
      <c r="AE401" s="2197"/>
      <c r="AF401" s="2197"/>
      <c r="AG401" s="2197"/>
      <c r="AH401" s="2197"/>
      <c r="AI401" s="2197"/>
    </row>
    <row r="402" spans="30:35">
      <c r="AD402" s="2197"/>
      <c r="AE402" s="2197"/>
      <c r="AF402" s="2197"/>
      <c r="AG402" s="2197"/>
      <c r="AH402" s="2197"/>
      <c r="AI402" s="2197"/>
    </row>
    <row r="403" spans="30:35">
      <c r="AD403" s="2197"/>
      <c r="AE403" s="2197"/>
      <c r="AF403" s="2197"/>
      <c r="AG403" s="2197"/>
      <c r="AH403" s="2197"/>
      <c r="AI403" s="2197"/>
    </row>
    <row r="404" spans="30:35">
      <c r="AD404" s="2197"/>
      <c r="AE404" s="2197"/>
      <c r="AF404" s="2197"/>
      <c r="AG404" s="2197"/>
      <c r="AH404" s="2197"/>
      <c r="AI404" s="2197"/>
    </row>
    <row r="405" spans="30:35">
      <c r="AD405" s="2197"/>
      <c r="AE405" s="2197"/>
      <c r="AF405" s="2197"/>
      <c r="AG405" s="2197"/>
      <c r="AH405" s="2197"/>
      <c r="AI405" s="2197"/>
    </row>
    <row r="406" spans="30:35">
      <c r="AD406" s="2197"/>
      <c r="AE406" s="2197"/>
      <c r="AF406" s="2197"/>
      <c r="AG406" s="2197"/>
      <c r="AH406" s="2197"/>
      <c r="AI406" s="2197"/>
    </row>
    <row r="407" spans="30:35">
      <c r="AD407" s="2197"/>
      <c r="AE407" s="2197"/>
      <c r="AF407" s="2197"/>
      <c r="AG407" s="2197"/>
      <c r="AH407" s="2197"/>
      <c r="AI407" s="2197"/>
    </row>
    <row r="408" spans="30:35">
      <c r="AD408" s="2197"/>
      <c r="AE408" s="2197"/>
      <c r="AF408" s="2197"/>
      <c r="AG408" s="2197"/>
      <c r="AH408" s="2197"/>
      <c r="AI408" s="2197"/>
    </row>
    <row r="409" spans="30:35">
      <c r="AD409" s="2197"/>
      <c r="AE409" s="2197"/>
      <c r="AF409" s="2197"/>
      <c r="AG409" s="2197"/>
      <c r="AH409" s="2197"/>
      <c r="AI409" s="2197"/>
    </row>
    <row r="410" spans="30:35">
      <c r="AD410" s="2197"/>
      <c r="AE410" s="2197"/>
      <c r="AF410" s="2197"/>
      <c r="AG410" s="2197"/>
      <c r="AH410" s="2197"/>
      <c r="AI410" s="2197"/>
    </row>
    <row r="411" spans="30:35">
      <c r="AD411" s="2197"/>
      <c r="AE411" s="2197"/>
      <c r="AF411" s="2197"/>
      <c r="AG411" s="2197"/>
      <c r="AH411" s="2197"/>
      <c r="AI411" s="2197"/>
    </row>
    <row r="412" spans="30:35">
      <c r="AD412" s="2197"/>
      <c r="AE412" s="2197"/>
      <c r="AF412" s="2197"/>
      <c r="AG412" s="2197"/>
      <c r="AH412" s="2197"/>
      <c r="AI412" s="2197"/>
    </row>
    <row r="413" spans="30:35">
      <c r="AD413" s="2197"/>
      <c r="AE413" s="2197"/>
      <c r="AF413" s="2197"/>
      <c r="AG413" s="2197"/>
      <c r="AH413" s="2197"/>
      <c r="AI413" s="2197"/>
    </row>
    <row r="414" spans="30:35">
      <c r="AD414" s="2197"/>
      <c r="AE414" s="2197"/>
      <c r="AF414" s="2197"/>
      <c r="AG414" s="2197"/>
      <c r="AH414" s="2197"/>
      <c r="AI414" s="2197"/>
    </row>
    <row r="415" spans="30:35">
      <c r="AD415" s="2197"/>
      <c r="AE415" s="2197"/>
      <c r="AF415" s="2197"/>
      <c r="AG415" s="2197"/>
      <c r="AH415" s="2197"/>
      <c r="AI415" s="2197"/>
    </row>
    <row r="416" spans="30:35">
      <c r="AD416" s="2197"/>
      <c r="AE416" s="2197"/>
      <c r="AF416" s="2197"/>
      <c r="AG416" s="2197"/>
      <c r="AH416" s="2197"/>
      <c r="AI416" s="2197"/>
    </row>
    <row r="417" spans="30:35">
      <c r="AD417" s="2197"/>
      <c r="AE417" s="2197"/>
      <c r="AF417" s="2197"/>
      <c r="AG417" s="2197"/>
      <c r="AH417" s="2197"/>
      <c r="AI417" s="2197"/>
    </row>
    <row r="418" spans="30:35">
      <c r="AD418" s="2197"/>
      <c r="AE418" s="2197"/>
      <c r="AF418" s="2197"/>
      <c r="AG418" s="2197"/>
      <c r="AH418" s="2197"/>
      <c r="AI418" s="2197"/>
    </row>
    <row r="419" spans="30:35">
      <c r="AD419" s="2197"/>
      <c r="AE419" s="2197"/>
      <c r="AF419" s="2197"/>
      <c r="AG419" s="2197"/>
      <c r="AH419" s="2197"/>
      <c r="AI419" s="2197"/>
    </row>
    <row r="420" spans="30:35">
      <c r="AD420" s="2197"/>
      <c r="AE420" s="2197"/>
      <c r="AF420" s="2197"/>
      <c r="AG420" s="2197"/>
      <c r="AH420" s="2197"/>
      <c r="AI420" s="2197"/>
    </row>
    <row r="421" spans="30:35">
      <c r="AD421" s="2197"/>
      <c r="AE421" s="2197"/>
      <c r="AF421" s="2197"/>
      <c r="AG421" s="2197"/>
      <c r="AH421" s="2197"/>
      <c r="AI421" s="2197"/>
    </row>
    <row r="422" spans="30:35">
      <c r="AD422" s="2197"/>
      <c r="AE422" s="2197"/>
      <c r="AF422" s="2197"/>
      <c r="AG422" s="2197"/>
      <c r="AH422" s="2197"/>
      <c r="AI422" s="2197"/>
    </row>
    <row r="423" spans="30:35">
      <c r="AD423" s="2197"/>
      <c r="AE423" s="2197"/>
      <c r="AF423" s="2197"/>
      <c r="AG423" s="2197"/>
      <c r="AH423" s="2197"/>
      <c r="AI423" s="2197"/>
    </row>
    <row r="424" spans="30:35">
      <c r="AD424" s="2197"/>
      <c r="AE424" s="2197"/>
      <c r="AF424" s="2197"/>
      <c r="AG424" s="2197"/>
      <c r="AH424" s="2197"/>
      <c r="AI424" s="2197"/>
    </row>
    <row r="425" spans="30:35">
      <c r="AD425" s="2197"/>
      <c r="AE425" s="2197"/>
      <c r="AF425" s="2197"/>
      <c r="AG425" s="2197"/>
      <c r="AH425" s="2197"/>
      <c r="AI425" s="2197"/>
    </row>
    <row r="426" spans="30:35">
      <c r="AD426" s="2197"/>
      <c r="AE426" s="2197"/>
      <c r="AF426" s="2197"/>
      <c r="AG426" s="2197"/>
      <c r="AH426" s="2197"/>
      <c r="AI426" s="2197"/>
    </row>
    <row r="427" spans="30:35">
      <c r="AD427" s="2197"/>
      <c r="AE427" s="2197"/>
      <c r="AF427" s="2197"/>
      <c r="AG427" s="2197"/>
      <c r="AH427" s="2197"/>
      <c r="AI427" s="2197"/>
    </row>
    <row r="428" spans="30:35">
      <c r="AD428" s="2197"/>
      <c r="AE428" s="2197"/>
      <c r="AF428" s="2197"/>
      <c r="AG428" s="2197"/>
      <c r="AH428" s="2197"/>
      <c r="AI428" s="2197"/>
    </row>
    <row r="429" spans="30:35">
      <c r="AD429" s="2197"/>
      <c r="AE429" s="2197"/>
      <c r="AF429" s="2197"/>
      <c r="AG429" s="2197"/>
      <c r="AH429" s="2197"/>
      <c r="AI429" s="2197"/>
    </row>
    <row r="430" spans="30:35">
      <c r="AD430" s="2197"/>
      <c r="AE430" s="2197"/>
      <c r="AF430" s="2197"/>
      <c r="AG430" s="2197"/>
      <c r="AH430" s="2197"/>
      <c r="AI430" s="2197"/>
    </row>
    <row r="431" spans="30:35">
      <c r="AD431" s="2197"/>
      <c r="AE431" s="2197"/>
      <c r="AF431" s="2197"/>
      <c r="AG431" s="2197"/>
      <c r="AH431" s="2197"/>
      <c r="AI431" s="2197"/>
    </row>
    <row r="432" spans="30:35">
      <c r="AD432" s="2197"/>
      <c r="AE432" s="2197"/>
      <c r="AF432" s="2197"/>
      <c r="AG432" s="2197"/>
      <c r="AH432" s="2197"/>
      <c r="AI432" s="2197"/>
    </row>
    <row r="433" spans="30:35">
      <c r="AD433" s="2197"/>
      <c r="AE433" s="2197"/>
      <c r="AF433" s="2197"/>
      <c r="AG433" s="2197"/>
      <c r="AH433" s="2197"/>
      <c r="AI433" s="2197"/>
    </row>
    <row r="434" spans="30:35">
      <c r="AD434" s="2197"/>
      <c r="AE434" s="2197"/>
      <c r="AF434" s="2197"/>
      <c r="AG434" s="2197"/>
      <c r="AH434" s="2197"/>
      <c r="AI434" s="2197"/>
    </row>
    <row r="435" spans="30:35">
      <c r="AD435" s="2197"/>
      <c r="AE435" s="2197"/>
      <c r="AF435" s="2197"/>
      <c r="AG435" s="2197"/>
      <c r="AH435" s="2197"/>
      <c r="AI435" s="2197"/>
    </row>
    <row r="436" spans="30:35">
      <c r="AD436" s="2197"/>
      <c r="AE436" s="2197"/>
      <c r="AF436" s="2197"/>
      <c r="AG436" s="2197"/>
      <c r="AH436" s="2197"/>
      <c r="AI436" s="2197"/>
    </row>
    <row r="437" spans="30:35">
      <c r="AD437" s="2197"/>
      <c r="AE437" s="2197"/>
      <c r="AF437" s="2197"/>
      <c r="AG437" s="2197"/>
      <c r="AH437" s="2197"/>
      <c r="AI437" s="2197"/>
    </row>
    <row r="438" spans="30:35">
      <c r="AD438" s="2197"/>
      <c r="AE438" s="2197"/>
      <c r="AF438" s="2197"/>
      <c r="AG438" s="2197"/>
      <c r="AH438" s="2197"/>
      <c r="AI438" s="2197"/>
    </row>
    <row r="439" spans="30:35">
      <c r="AD439" s="2197"/>
      <c r="AE439" s="2197"/>
      <c r="AF439" s="2197"/>
      <c r="AG439" s="2197"/>
      <c r="AH439" s="2197"/>
      <c r="AI439" s="2197"/>
    </row>
    <row r="440" spans="30:35">
      <c r="AD440" s="2197"/>
      <c r="AE440" s="2197"/>
      <c r="AF440" s="2197"/>
      <c r="AG440" s="2197"/>
      <c r="AH440" s="2197"/>
      <c r="AI440" s="2197"/>
    </row>
    <row r="441" spans="30:35">
      <c r="AD441" s="2197"/>
      <c r="AE441" s="2197"/>
      <c r="AF441" s="2197"/>
      <c r="AG441" s="2197"/>
      <c r="AH441" s="2197"/>
      <c r="AI441" s="2197"/>
    </row>
    <row r="442" spans="30:35">
      <c r="AD442" s="2197"/>
      <c r="AE442" s="2197"/>
      <c r="AF442" s="2197"/>
      <c r="AG442" s="2197"/>
      <c r="AH442" s="2197"/>
      <c r="AI442" s="2197"/>
    </row>
    <row r="443" spans="30:35">
      <c r="AD443" s="2197"/>
      <c r="AE443" s="2197"/>
      <c r="AF443" s="2197"/>
      <c r="AG443" s="2197"/>
      <c r="AH443" s="2197"/>
      <c r="AI443" s="2197"/>
    </row>
    <row r="444" spans="30:35">
      <c r="AD444" s="2197"/>
      <c r="AE444" s="2197"/>
      <c r="AF444" s="2197"/>
      <c r="AG444" s="2197"/>
      <c r="AH444" s="2197"/>
      <c r="AI444" s="2197"/>
    </row>
    <row r="445" spans="30:35">
      <c r="AD445" s="2197"/>
      <c r="AE445" s="2197"/>
      <c r="AF445" s="2197"/>
      <c r="AG445" s="2197"/>
      <c r="AH445" s="2197"/>
      <c r="AI445" s="2197"/>
    </row>
    <row r="446" spans="30:35">
      <c r="AD446" s="2197"/>
      <c r="AE446" s="2197"/>
      <c r="AF446" s="2197"/>
      <c r="AG446" s="2197"/>
      <c r="AH446" s="2197"/>
      <c r="AI446" s="2197"/>
    </row>
    <row r="447" spans="30:35">
      <c r="AD447" s="2197"/>
      <c r="AE447" s="2197"/>
      <c r="AF447" s="2197"/>
      <c r="AG447" s="2197"/>
      <c r="AH447" s="2197"/>
      <c r="AI447" s="2197"/>
    </row>
    <row r="448" spans="30:35">
      <c r="AD448" s="2197"/>
      <c r="AE448" s="2197"/>
      <c r="AF448" s="2197"/>
      <c r="AG448" s="2197"/>
      <c r="AH448" s="2197"/>
      <c r="AI448" s="2197"/>
    </row>
    <row r="449" spans="30:35">
      <c r="AD449" s="2197"/>
      <c r="AE449" s="2197"/>
      <c r="AF449" s="2197"/>
      <c r="AG449" s="2197"/>
      <c r="AH449" s="2197"/>
      <c r="AI449" s="2197"/>
    </row>
    <row r="450" spans="30:35">
      <c r="AD450" s="2197"/>
      <c r="AE450" s="2197"/>
      <c r="AF450" s="2197"/>
      <c r="AG450" s="2197"/>
      <c r="AH450" s="2197"/>
      <c r="AI450" s="2197"/>
    </row>
    <row r="451" spans="30:35">
      <c r="AD451" s="2197"/>
      <c r="AE451" s="2197"/>
      <c r="AF451" s="2197"/>
      <c r="AG451" s="2197"/>
      <c r="AH451" s="2197"/>
      <c r="AI451" s="2197"/>
    </row>
    <row r="452" spans="30:35">
      <c r="AD452" s="2197"/>
      <c r="AE452" s="2197"/>
      <c r="AF452" s="2197"/>
      <c r="AG452" s="2197"/>
      <c r="AH452" s="2197"/>
      <c r="AI452" s="2197"/>
    </row>
    <row r="453" spans="30:35">
      <c r="AD453" s="2197"/>
      <c r="AE453" s="2197"/>
      <c r="AF453" s="2197"/>
      <c r="AG453" s="2197"/>
      <c r="AH453" s="2197"/>
      <c r="AI453" s="2197"/>
    </row>
    <row r="454" spans="30:35">
      <c r="AD454" s="2197"/>
      <c r="AE454" s="2197"/>
      <c r="AF454" s="2197"/>
      <c r="AG454" s="2197"/>
      <c r="AH454" s="2197"/>
      <c r="AI454" s="2197"/>
    </row>
    <row r="455" spans="30:35">
      <c r="AD455" s="2197"/>
      <c r="AE455" s="2197"/>
      <c r="AF455" s="2197"/>
      <c r="AG455" s="2197"/>
      <c r="AH455" s="2197"/>
      <c r="AI455" s="2197"/>
    </row>
    <row r="456" spans="30:35">
      <c r="AD456" s="2197"/>
      <c r="AE456" s="2197"/>
      <c r="AF456" s="2197"/>
      <c r="AG456" s="2197"/>
      <c r="AH456" s="2197"/>
      <c r="AI456" s="2197"/>
    </row>
    <row r="457" spans="30:35">
      <c r="AD457" s="2197"/>
      <c r="AE457" s="2197"/>
      <c r="AF457" s="2197"/>
      <c r="AG457" s="2197"/>
      <c r="AH457" s="2197"/>
      <c r="AI457" s="2197"/>
    </row>
    <row r="458" spans="30:35">
      <c r="AD458" s="2197"/>
      <c r="AE458" s="2197"/>
      <c r="AF458" s="2197"/>
      <c r="AG458" s="2197"/>
      <c r="AH458" s="2197"/>
      <c r="AI458" s="2197"/>
    </row>
    <row r="459" spans="30:35">
      <c r="AD459" s="2197"/>
      <c r="AE459" s="2197"/>
      <c r="AF459" s="2197"/>
      <c r="AG459" s="2197"/>
      <c r="AH459" s="2197"/>
      <c r="AI459" s="2197"/>
    </row>
    <row r="460" spans="30:35">
      <c r="AD460" s="2197"/>
      <c r="AE460" s="2197"/>
      <c r="AF460" s="2197"/>
      <c r="AG460" s="2197"/>
      <c r="AH460" s="2197"/>
      <c r="AI460" s="2197"/>
    </row>
    <row r="461" spans="30:35">
      <c r="AD461" s="2197"/>
      <c r="AE461" s="2197"/>
      <c r="AF461" s="2197"/>
      <c r="AG461" s="2197"/>
      <c r="AH461" s="2197"/>
      <c r="AI461" s="2197"/>
    </row>
    <row r="462" spans="30:35">
      <c r="AD462" s="2197"/>
      <c r="AE462" s="2197"/>
      <c r="AF462" s="2197"/>
      <c r="AG462" s="2197"/>
      <c r="AH462" s="2197"/>
      <c r="AI462" s="2197"/>
    </row>
    <row r="463" spans="30:35">
      <c r="AD463" s="2197"/>
      <c r="AE463" s="2197"/>
      <c r="AF463" s="2197"/>
      <c r="AG463" s="2197"/>
      <c r="AH463" s="2197"/>
      <c r="AI463" s="2197"/>
    </row>
    <row r="464" spans="30:35">
      <c r="AD464" s="2197"/>
      <c r="AE464" s="2197"/>
      <c r="AF464" s="2197"/>
      <c r="AG464" s="2197"/>
      <c r="AH464" s="2197"/>
      <c r="AI464" s="2197"/>
    </row>
    <row r="465" spans="30:35">
      <c r="AD465" s="2197"/>
      <c r="AE465" s="2197"/>
      <c r="AF465" s="2197"/>
      <c r="AG465" s="2197"/>
      <c r="AH465" s="2197"/>
      <c r="AI465" s="2197"/>
    </row>
    <row r="466" spans="30:35">
      <c r="AD466" s="2197"/>
      <c r="AE466" s="2197"/>
      <c r="AF466" s="2197"/>
      <c r="AG466" s="2197"/>
      <c r="AH466" s="2197"/>
      <c r="AI466" s="2197"/>
    </row>
    <row r="467" spans="30:35">
      <c r="AD467" s="2197"/>
      <c r="AE467" s="2197"/>
      <c r="AF467" s="2197"/>
      <c r="AG467" s="2197"/>
      <c r="AH467" s="2197"/>
      <c r="AI467" s="2197"/>
    </row>
    <row r="468" spans="30:35">
      <c r="AD468" s="2197"/>
      <c r="AE468" s="2197"/>
      <c r="AF468" s="2197"/>
      <c r="AG468" s="2197"/>
      <c r="AH468" s="2197"/>
      <c r="AI468" s="2197"/>
    </row>
    <row r="469" spans="30:35">
      <c r="AD469" s="2197"/>
      <c r="AE469" s="2197"/>
      <c r="AF469" s="2197"/>
      <c r="AG469" s="2197"/>
      <c r="AH469" s="2197"/>
      <c r="AI469" s="2197"/>
    </row>
    <row r="470" spans="30:35">
      <c r="AD470" s="2197"/>
      <c r="AE470" s="2197"/>
      <c r="AF470" s="2197"/>
      <c r="AG470" s="2197"/>
      <c r="AH470" s="2197"/>
      <c r="AI470" s="2197"/>
    </row>
    <row r="471" spans="30:35">
      <c r="AD471" s="2197"/>
      <c r="AE471" s="2197"/>
      <c r="AF471" s="2197"/>
      <c r="AG471" s="2197"/>
      <c r="AH471" s="2197"/>
      <c r="AI471" s="2197"/>
    </row>
    <row r="472" spans="30:35">
      <c r="AD472" s="2197"/>
      <c r="AE472" s="2197"/>
      <c r="AF472" s="2197"/>
      <c r="AG472" s="2197"/>
      <c r="AH472" s="2197"/>
      <c r="AI472" s="2197"/>
    </row>
    <row r="473" spans="30:35">
      <c r="AD473" s="2197"/>
      <c r="AE473" s="2197"/>
      <c r="AF473" s="2197"/>
      <c r="AG473" s="2197"/>
      <c r="AH473" s="2197"/>
      <c r="AI473" s="2197"/>
    </row>
    <row r="474" spans="30:35">
      <c r="AD474" s="2197"/>
      <c r="AE474" s="2197"/>
      <c r="AF474" s="2197"/>
      <c r="AG474" s="2197"/>
      <c r="AH474" s="2197"/>
      <c r="AI474" s="2197"/>
    </row>
    <row r="475" spans="30:35">
      <c r="AD475" s="2197"/>
      <c r="AE475" s="2197"/>
      <c r="AF475" s="2197"/>
      <c r="AG475" s="2197"/>
      <c r="AH475" s="2197"/>
      <c r="AI475" s="2197"/>
    </row>
    <row r="476" spans="30:35">
      <c r="AD476" s="2197"/>
      <c r="AE476" s="2197"/>
      <c r="AF476" s="2197"/>
      <c r="AG476" s="2197"/>
      <c r="AH476" s="2197"/>
      <c r="AI476" s="2197"/>
    </row>
    <row r="477" spans="30:35">
      <c r="AD477" s="2197"/>
      <c r="AE477" s="2197"/>
      <c r="AF477" s="2197"/>
      <c r="AG477" s="2197"/>
      <c r="AH477" s="2197"/>
      <c r="AI477" s="2197"/>
    </row>
    <row r="478" spans="30:35">
      <c r="AD478" s="2197"/>
      <c r="AE478" s="2197"/>
      <c r="AF478" s="2197"/>
      <c r="AG478" s="2197"/>
      <c r="AH478" s="2197"/>
      <c r="AI478" s="2197"/>
    </row>
    <row r="479" spans="30:35">
      <c r="AD479" s="2197"/>
      <c r="AE479" s="2197"/>
      <c r="AF479" s="2197"/>
      <c r="AG479" s="2197"/>
      <c r="AH479" s="2197"/>
      <c r="AI479" s="2197"/>
    </row>
    <row r="480" spans="30:35">
      <c r="AD480" s="2197"/>
      <c r="AE480" s="2197"/>
      <c r="AF480" s="2197"/>
      <c r="AG480" s="2197"/>
      <c r="AH480" s="2197"/>
      <c r="AI480" s="2197"/>
    </row>
    <row r="481" spans="30:35">
      <c r="AD481" s="2197"/>
      <c r="AE481" s="2197"/>
      <c r="AF481" s="2197"/>
      <c r="AG481" s="2197"/>
      <c r="AH481" s="2197"/>
      <c r="AI481" s="2197"/>
    </row>
    <row r="482" spans="30:35">
      <c r="AD482" s="2197"/>
      <c r="AE482" s="2197"/>
      <c r="AF482" s="2197"/>
      <c r="AG482" s="2197"/>
      <c r="AH482" s="2197"/>
      <c r="AI482" s="2197"/>
    </row>
    <row r="483" spans="30:35">
      <c r="AD483" s="2197"/>
      <c r="AE483" s="2197"/>
      <c r="AF483" s="2197"/>
      <c r="AG483" s="2197"/>
      <c r="AH483" s="2197"/>
      <c r="AI483" s="2197"/>
    </row>
    <row r="484" spans="30:35">
      <c r="AD484" s="2197"/>
      <c r="AE484" s="2197"/>
      <c r="AF484" s="2197"/>
      <c r="AG484" s="2197"/>
      <c r="AH484" s="2197"/>
      <c r="AI484" s="2197"/>
    </row>
    <row r="485" spans="30:35">
      <c r="AD485" s="2197"/>
      <c r="AE485" s="2197"/>
      <c r="AF485" s="2197"/>
      <c r="AG485" s="2197"/>
      <c r="AH485" s="2197"/>
      <c r="AI485" s="2197"/>
    </row>
    <row r="486" spans="30:35">
      <c r="AD486" s="2197"/>
      <c r="AE486" s="2197"/>
      <c r="AF486" s="2197"/>
      <c r="AG486" s="2197"/>
      <c r="AH486" s="2197"/>
      <c r="AI486" s="2197"/>
    </row>
    <row r="487" spans="30:35">
      <c r="AD487" s="2197"/>
      <c r="AE487" s="2197"/>
      <c r="AF487" s="2197"/>
      <c r="AG487" s="2197"/>
      <c r="AH487" s="2197"/>
      <c r="AI487" s="2197"/>
    </row>
    <row r="488" spans="30:35">
      <c r="AD488" s="2197"/>
      <c r="AE488" s="2197"/>
      <c r="AF488" s="2197"/>
      <c r="AG488" s="2197"/>
      <c r="AH488" s="2197"/>
      <c r="AI488" s="2197"/>
    </row>
    <row r="489" spans="30:35">
      <c r="AD489" s="2197"/>
      <c r="AE489" s="2197"/>
      <c r="AF489" s="2197"/>
      <c r="AG489" s="2197"/>
      <c r="AH489" s="2197"/>
      <c r="AI489" s="2197"/>
    </row>
    <row r="490" spans="30:35">
      <c r="AD490" s="2197"/>
      <c r="AE490" s="2197"/>
      <c r="AF490" s="2197"/>
      <c r="AG490" s="2197"/>
      <c r="AH490" s="2197"/>
      <c r="AI490" s="2197"/>
    </row>
    <row r="491" spans="30:35">
      <c r="AD491" s="2197"/>
      <c r="AE491" s="2197"/>
      <c r="AF491" s="2197"/>
      <c r="AG491" s="2197"/>
      <c r="AH491" s="2197"/>
      <c r="AI491" s="2197"/>
    </row>
    <row r="492" spans="30:35">
      <c r="AD492" s="2197"/>
      <c r="AE492" s="2197"/>
      <c r="AF492" s="2197"/>
      <c r="AG492" s="2197"/>
      <c r="AH492" s="2197"/>
      <c r="AI492" s="2197"/>
    </row>
    <row r="493" spans="30:35">
      <c r="AD493" s="2197"/>
      <c r="AE493" s="2197"/>
      <c r="AF493" s="2197"/>
      <c r="AG493" s="2197"/>
      <c r="AH493" s="2197"/>
      <c r="AI493" s="2197"/>
    </row>
    <row r="494" spans="30:35">
      <c r="AD494" s="2197"/>
      <c r="AE494" s="2197"/>
      <c r="AF494" s="2197"/>
      <c r="AG494" s="2197"/>
      <c r="AH494" s="2197"/>
      <c r="AI494" s="2197"/>
    </row>
    <row r="495" spans="30:35">
      <c r="AD495" s="2197"/>
      <c r="AE495" s="2197"/>
      <c r="AF495" s="2197"/>
      <c r="AG495" s="2197"/>
      <c r="AH495" s="2197"/>
      <c r="AI495" s="2197"/>
    </row>
    <row r="496" spans="30:35">
      <c r="AD496" s="2197"/>
      <c r="AE496" s="2197"/>
      <c r="AF496" s="2197"/>
      <c r="AG496" s="2197"/>
      <c r="AH496" s="2197"/>
      <c r="AI496" s="2197"/>
    </row>
    <row r="497" spans="30:35">
      <c r="AD497" s="2197"/>
      <c r="AE497" s="2197"/>
      <c r="AF497" s="2197"/>
      <c r="AG497" s="2197"/>
      <c r="AH497" s="2197"/>
      <c r="AI497" s="2197"/>
    </row>
    <row r="498" spans="30:35">
      <c r="AD498" s="2197"/>
      <c r="AE498" s="2197"/>
      <c r="AF498" s="2197"/>
      <c r="AG498" s="2197"/>
      <c r="AH498" s="2197"/>
      <c r="AI498" s="2197"/>
    </row>
    <row r="499" spans="30:35">
      <c r="AD499" s="2197"/>
      <c r="AE499" s="2197"/>
      <c r="AF499" s="2197"/>
      <c r="AG499" s="2197"/>
      <c r="AH499" s="2197"/>
      <c r="AI499" s="2197"/>
    </row>
    <row r="500" spans="30:35">
      <c r="AD500" s="2197"/>
      <c r="AE500" s="2197"/>
      <c r="AF500" s="2197"/>
      <c r="AG500" s="2197"/>
      <c r="AH500" s="2197"/>
      <c r="AI500" s="2197"/>
    </row>
    <row r="501" spans="30:35">
      <c r="AD501" s="2197"/>
      <c r="AE501" s="2197"/>
      <c r="AF501" s="2197"/>
      <c r="AG501" s="2197"/>
      <c r="AH501" s="2197"/>
      <c r="AI501" s="2197"/>
    </row>
    <row r="502" spans="30:35">
      <c r="AD502" s="2197"/>
      <c r="AE502" s="2197"/>
      <c r="AF502" s="2197"/>
      <c r="AG502" s="2197"/>
      <c r="AH502" s="2197"/>
      <c r="AI502" s="2197"/>
    </row>
    <row r="503" spans="30:35">
      <c r="AD503" s="2197"/>
      <c r="AE503" s="2197"/>
      <c r="AF503" s="2197"/>
      <c r="AG503" s="2197"/>
      <c r="AH503" s="2197"/>
      <c r="AI503" s="2197"/>
    </row>
    <row r="504" spans="30:35">
      <c r="AD504" s="2197"/>
      <c r="AE504" s="2197"/>
      <c r="AF504" s="2197"/>
      <c r="AG504" s="2197"/>
      <c r="AH504" s="2197"/>
      <c r="AI504" s="2197"/>
    </row>
    <row r="505" spans="30:35">
      <c r="AD505" s="2197"/>
      <c r="AE505" s="2197"/>
      <c r="AF505" s="2197"/>
      <c r="AG505" s="2197"/>
      <c r="AH505" s="2197"/>
      <c r="AI505" s="2197"/>
    </row>
    <row r="506" spans="30:35">
      <c r="AD506" s="2197"/>
      <c r="AE506" s="2197"/>
      <c r="AF506" s="2197"/>
      <c r="AG506" s="2197"/>
      <c r="AH506" s="2197"/>
      <c r="AI506" s="2197"/>
    </row>
    <row r="507" spans="30:35">
      <c r="AD507" s="2197"/>
      <c r="AE507" s="2197"/>
      <c r="AF507" s="2197"/>
      <c r="AG507" s="2197"/>
      <c r="AH507" s="2197"/>
      <c r="AI507" s="2197"/>
    </row>
    <row r="508" spans="30:35">
      <c r="AD508" s="2197"/>
      <c r="AE508" s="2197"/>
      <c r="AF508" s="2197"/>
      <c r="AG508" s="2197"/>
      <c r="AH508" s="2197"/>
      <c r="AI508" s="2197"/>
    </row>
    <row r="509" spans="30:35">
      <c r="AD509" s="2197"/>
      <c r="AE509" s="2197"/>
      <c r="AF509" s="2197"/>
      <c r="AG509" s="2197"/>
      <c r="AH509" s="2197"/>
      <c r="AI509" s="2197"/>
    </row>
    <row r="510" spans="30:35">
      <c r="AD510" s="2197"/>
      <c r="AE510" s="2197"/>
      <c r="AF510" s="2197"/>
      <c r="AG510" s="2197"/>
      <c r="AH510" s="2197"/>
      <c r="AI510" s="2197"/>
    </row>
    <row r="511" spans="30:35">
      <c r="AD511" s="2197"/>
      <c r="AE511" s="2197"/>
      <c r="AF511" s="2197"/>
      <c r="AG511" s="2197"/>
      <c r="AH511" s="2197"/>
      <c r="AI511" s="2197"/>
    </row>
    <row r="512" spans="30:35">
      <c r="AD512" s="2197"/>
      <c r="AE512" s="2197"/>
      <c r="AF512" s="2197"/>
      <c r="AG512" s="2197"/>
      <c r="AH512" s="2197"/>
      <c r="AI512" s="2197"/>
    </row>
    <row r="513" spans="30:35">
      <c r="AD513" s="2197"/>
      <c r="AE513" s="2197"/>
      <c r="AF513" s="2197"/>
      <c r="AG513" s="2197"/>
      <c r="AH513" s="2197"/>
      <c r="AI513" s="2197"/>
    </row>
    <row r="514" spans="30:35">
      <c r="AD514" s="2197"/>
      <c r="AE514" s="2197"/>
      <c r="AF514" s="2197"/>
      <c r="AG514" s="2197"/>
      <c r="AH514" s="2197"/>
      <c r="AI514" s="2197"/>
    </row>
    <row r="515" spans="30:35">
      <c r="AD515" s="2197"/>
      <c r="AE515" s="2197"/>
      <c r="AF515" s="2197"/>
      <c r="AG515" s="2197"/>
      <c r="AH515" s="2197"/>
      <c r="AI515" s="2197"/>
    </row>
    <row r="516" spans="30:35">
      <c r="AD516" s="2197"/>
      <c r="AE516" s="2197"/>
      <c r="AF516" s="2197"/>
      <c r="AG516" s="2197"/>
      <c r="AH516" s="2197"/>
      <c r="AI516" s="2197"/>
    </row>
    <row r="517" spans="30:35">
      <c r="AD517" s="2197"/>
      <c r="AE517" s="2197"/>
      <c r="AF517" s="2197"/>
      <c r="AG517" s="2197"/>
      <c r="AH517" s="2197"/>
      <c r="AI517" s="2197"/>
    </row>
    <row r="518" spans="30:35">
      <c r="AD518" s="2197"/>
      <c r="AE518" s="2197"/>
      <c r="AF518" s="2197"/>
      <c r="AG518" s="2197"/>
      <c r="AH518" s="2197"/>
      <c r="AI518" s="2197"/>
    </row>
    <row r="519" spans="30:35">
      <c r="AD519" s="2197"/>
      <c r="AE519" s="2197"/>
      <c r="AF519" s="2197"/>
      <c r="AG519" s="2197"/>
      <c r="AH519" s="2197"/>
      <c r="AI519" s="2197"/>
    </row>
    <row r="520" spans="30:35">
      <c r="AD520" s="2197"/>
      <c r="AE520" s="2197"/>
      <c r="AF520" s="2197"/>
      <c r="AG520" s="2197"/>
      <c r="AH520" s="2197"/>
      <c r="AI520" s="2197"/>
    </row>
    <row r="521" spans="30:35">
      <c r="AD521" s="2197"/>
      <c r="AE521" s="2197"/>
      <c r="AF521" s="2197"/>
      <c r="AG521" s="2197"/>
      <c r="AH521" s="2197"/>
      <c r="AI521" s="2197"/>
    </row>
    <row r="522" spans="30:35">
      <c r="AD522" s="2197"/>
      <c r="AE522" s="2197"/>
      <c r="AF522" s="2197"/>
      <c r="AG522" s="2197"/>
      <c r="AH522" s="2197"/>
      <c r="AI522" s="2197"/>
    </row>
    <row r="523" spans="30:35">
      <c r="AD523" s="2197"/>
      <c r="AE523" s="2197"/>
      <c r="AF523" s="2197"/>
      <c r="AG523" s="2197"/>
      <c r="AH523" s="2197"/>
      <c r="AI523" s="2197"/>
    </row>
    <row r="524" spans="30:35">
      <c r="AD524" s="2197"/>
      <c r="AE524" s="2197"/>
      <c r="AF524" s="2197"/>
      <c r="AG524" s="2197"/>
      <c r="AH524" s="2197"/>
      <c r="AI524" s="2197"/>
    </row>
    <row r="525" spans="30:35">
      <c r="AD525" s="2197"/>
      <c r="AE525" s="2197"/>
      <c r="AF525" s="2197"/>
      <c r="AG525" s="2197"/>
      <c r="AH525" s="2197"/>
      <c r="AI525" s="2197"/>
    </row>
    <row r="526" spans="30:35">
      <c r="AD526" s="2197"/>
      <c r="AE526" s="2197"/>
      <c r="AF526" s="2197"/>
      <c r="AG526" s="2197"/>
      <c r="AH526" s="2197"/>
      <c r="AI526" s="2197"/>
    </row>
    <row r="527" spans="30:35">
      <c r="AD527" s="2197"/>
      <c r="AE527" s="2197"/>
      <c r="AF527" s="2197"/>
      <c r="AG527" s="2197"/>
      <c r="AH527" s="2197"/>
      <c r="AI527" s="2197"/>
    </row>
    <row r="528" spans="30:35">
      <c r="AD528" s="2197"/>
      <c r="AE528" s="2197"/>
      <c r="AF528" s="2197"/>
      <c r="AG528" s="2197"/>
      <c r="AH528" s="2197"/>
      <c r="AI528" s="2197"/>
    </row>
    <row r="529" spans="30:35">
      <c r="AD529" s="2197"/>
      <c r="AE529" s="2197"/>
      <c r="AF529" s="2197"/>
      <c r="AG529" s="2197"/>
      <c r="AH529" s="2197"/>
      <c r="AI529" s="2197"/>
    </row>
    <row r="530" spans="30:35">
      <c r="AD530" s="2197"/>
      <c r="AE530" s="2197"/>
      <c r="AF530" s="2197"/>
      <c r="AG530" s="2197"/>
      <c r="AH530" s="2197"/>
      <c r="AI530" s="2197"/>
    </row>
    <row r="531" spans="30:35">
      <c r="AD531" s="2197"/>
      <c r="AE531" s="2197"/>
      <c r="AF531" s="2197"/>
      <c r="AG531" s="2197"/>
      <c r="AH531" s="2197"/>
      <c r="AI531" s="2197"/>
    </row>
    <row r="532" spans="30:35">
      <c r="AD532" s="2197"/>
      <c r="AE532" s="2197"/>
      <c r="AF532" s="2197"/>
      <c r="AG532" s="2197"/>
      <c r="AH532" s="2197"/>
      <c r="AI532" s="2197"/>
    </row>
    <row r="533" spans="30:35">
      <c r="AD533" s="2197"/>
      <c r="AE533" s="2197"/>
      <c r="AF533" s="2197"/>
      <c r="AG533" s="2197"/>
      <c r="AH533" s="2197"/>
      <c r="AI533" s="2197"/>
    </row>
    <row r="534" spans="30:35">
      <c r="AD534" s="2197"/>
      <c r="AE534" s="2197"/>
      <c r="AF534" s="2197"/>
      <c r="AG534" s="2197"/>
      <c r="AH534" s="2197"/>
      <c r="AI534" s="2197"/>
    </row>
    <row r="535" spans="30:35">
      <c r="AD535" s="2197"/>
      <c r="AE535" s="2197"/>
      <c r="AF535" s="2197"/>
      <c r="AG535" s="2197"/>
      <c r="AH535" s="2197"/>
      <c r="AI535" s="2197"/>
    </row>
    <row r="536" spans="30:35">
      <c r="AD536" s="2197"/>
      <c r="AE536" s="2197"/>
      <c r="AF536" s="2197"/>
      <c r="AG536" s="2197"/>
      <c r="AH536" s="2197"/>
      <c r="AI536" s="2197"/>
    </row>
    <row r="537" spans="30:35">
      <c r="AD537" s="2197"/>
      <c r="AE537" s="2197"/>
      <c r="AF537" s="2197"/>
      <c r="AG537" s="2197"/>
      <c r="AH537" s="2197"/>
      <c r="AI537" s="2197"/>
    </row>
    <row r="538" spans="30:35">
      <c r="AD538" s="2197"/>
      <c r="AE538" s="2197"/>
      <c r="AF538" s="2197"/>
      <c r="AG538" s="2197"/>
      <c r="AH538" s="2197"/>
      <c r="AI538" s="2197"/>
    </row>
    <row r="539" spans="30:35">
      <c r="AD539" s="2197"/>
      <c r="AE539" s="2197"/>
      <c r="AF539" s="2197"/>
      <c r="AG539" s="2197"/>
      <c r="AH539" s="2197"/>
      <c r="AI539" s="2197"/>
    </row>
    <row r="540" spans="30:35">
      <c r="AD540" s="2197"/>
      <c r="AE540" s="2197"/>
      <c r="AF540" s="2197"/>
      <c r="AG540" s="2197"/>
      <c r="AH540" s="2197"/>
      <c r="AI540" s="2197"/>
    </row>
    <row r="541" spans="30:35">
      <c r="AD541" s="2197"/>
      <c r="AE541" s="2197"/>
      <c r="AF541" s="2197"/>
      <c r="AG541" s="2197"/>
      <c r="AH541" s="2197"/>
      <c r="AI541" s="2197"/>
    </row>
    <row r="542" spans="30:35">
      <c r="AD542" s="2197"/>
      <c r="AE542" s="2197"/>
      <c r="AF542" s="2197"/>
      <c r="AG542" s="2197"/>
      <c r="AH542" s="2197"/>
      <c r="AI542" s="2197"/>
    </row>
    <row r="543" spans="30:35">
      <c r="AD543" s="2197"/>
      <c r="AE543" s="2197"/>
      <c r="AF543" s="2197"/>
      <c r="AG543" s="2197"/>
      <c r="AH543" s="2197"/>
      <c r="AI543" s="2197"/>
    </row>
    <row r="544" spans="30:35">
      <c r="AD544" s="2197"/>
      <c r="AE544" s="2197"/>
      <c r="AF544" s="2197"/>
      <c r="AG544" s="2197"/>
      <c r="AH544" s="2197"/>
      <c r="AI544" s="2197"/>
    </row>
    <row r="545" spans="30:35">
      <c r="AD545" s="2197"/>
      <c r="AE545" s="2197"/>
      <c r="AF545" s="2197"/>
      <c r="AG545" s="2197"/>
      <c r="AH545" s="2197"/>
      <c r="AI545" s="2197"/>
    </row>
    <row r="546" spans="30:35">
      <c r="AD546" s="2197"/>
      <c r="AE546" s="2197"/>
      <c r="AF546" s="2197"/>
      <c r="AG546" s="2197"/>
      <c r="AH546" s="2197"/>
      <c r="AI546" s="2197"/>
    </row>
    <row r="547" spans="30:35">
      <c r="AD547" s="2197"/>
      <c r="AE547" s="2197"/>
      <c r="AF547" s="2197"/>
      <c r="AG547" s="2197"/>
      <c r="AH547" s="2197"/>
      <c r="AI547" s="2197"/>
    </row>
    <row r="548" spans="30:35">
      <c r="AD548" s="2197"/>
      <c r="AE548" s="2197"/>
      <c r="AF548" s="2197"/>
      <c r="AG548" s="2197"/>
      <c r="AH548" s="2197"/>
      <c r="AI548" s="2197"/>
    </row>
    <row r="549" spans="30:35">
      <c r="AD549" s="2197"/>
      <c r="AE549" s="2197"/>
      <c r="AF549" s="2197"/>
      <c r="AG549" s="2197"/>
      <c r="AH549" s="2197"/>
      <c r="AI549" s="2197"/>
    </row>
    <row r="550" spans="30:35">
      <c r="AD550" s="2197"/>
      <c r="AE550" s="2197"/>
      <c r="AF550" s="2197"/>
      <c r="AG550" s="2197"/>
      <c r="AH550" s="2197"/>
      <c r="AI550" s="2197"/>
    </row>
    <row r="551" spans="30:35">
      <c r="AD551" s="2197"/>
      <c r="AE551" s="2197"/>
      <c r="AF551" s="2197"/>
      <c r="AG551" s="2197"/>
      <c r="AH551" s="2197"/>
      <c r="AI551" s="2197"/>
    </row>
    <row r="552" spans="30:35">
      <c r="AD552" s="2197"/>
      <c r="AE552" s="2197"/>
      <c r="AF552" s="2197"/>
      <c r="AG552" s="2197"/>
      <c r="AH552" s="2197"/>
      <c r="AI552" s="2197"/>
    </row>
    <row r="553" spans="30:35">
      <c r="AD553" s="2197"/>
      <c r="AE553" s="2197"/>
      <c r="AF553" s="2197"/>
      <c r="AG553" s="2197"/>
      <c r="AH553" s="2197"/>
      <c r="AI553" s="2197"/>
    </row>
    <row r="554" spans="30:35">
      <c r="AD554" s="2197"/>
      <c r="AE554" s="2197"/>
      <c r="AF554" s="2197"/>
      <c r="AG554" s="2197"/>
      <c r="AH554" s="2197"/>
      <c r="AI554" s="2197"/>
    </row>
    <row r="555" spans="30:35">
      <c r="AD555" s="2197"/>
      <c r="AE555" s="2197"/>
      <c r="AF555" s="2197"/>
      <c r="AG555" s="2197"/>
      <c r="AH555" s="2197"/>
      <c r="AI555" s="2197"/>
    </row>
    <row r="556" spans="30:35">
      <c r="AD556" s="2197"/>
      <c r="AE556" s="2197"/>
      <c r="AF556" s="2197"/>
      <c r="AG556" s="2197"/>
      <c r="AH556" s="2197"/>
      <c r="AI556" s="2197"/>
    </row>
    <row r="557" spans="30:35">
      <c r="AD557" s="2197"/>
      <c r="AE557" s="2197"/>
      <c r="AF557" s="2197"/>
      <c r="AG557" s="2197"/>
      <c r="AH557" s="2197"/>
      <c r="AI557" s="2197"/>
    </row>
    <row r="558" spans="30:35">
      <c r="AD558" s="2197"/>
      <c r="AE558" s="2197"/>
      <c r="AF558" s="2197"/>
      <c r="AG558" s="2197"/>
      <c r="AH558" s="2197"/>
      <c r="AI558" s="2197"/>
    </row>
    <row r="559" spans="30:35">
      <c r="AD559" s="2197"/>
      <c r="AE559" s="2197"/>
      <c r="AF559" s="2197"/>
      <c r="AG559" s="2197"/>
      <c r="AH559" s="2197"/>
      <c r="AI559" s="2197"/>
    </row>
    <row r="560" spans="30:35">
      <c r="AD560" s="2197"/>
      <c r="AE560" s="2197"/>
      <c r="AF560" s="2197"/>
      <c r="AG560" s="2197"/>
      <c r="AH560" s="2197"/>
      <c r="AI560" s="2197"/>
    </row>
    <row r="561" spans="30:35">
      <c r="AD561" s="2197"/>
      <c r="AE561" s="2197"/>
      <c r="AF561" s="2197"/>
      <c r="AG561" s="2197"/>
      <c r="AH561" s="2197"/>
      <c r="AI561" s="2197"/>
    </row>
    <row r="562" spans="30:35">
      <c r="AD562" s="2197"/>
      <c r="AE562" s="2197"/>
      <c r="AF562" s="2197"/>
      <c r="AG562" s="2197"/>
      <c r="AH562" s="2197"/>
      <c r="AI562" s="2197"/>
    </row>
    <row r="563" spans="30:35">
      <c r="AD563" s="2197"/>
      <c r="AE563" s="2197"/>
      <c r="AF563" s="2197"/>
      <c r="AG563" s="2197"/>
      <c r="AH563" s="2197"/>
      <c r="AI563" s="2197"/>
    </row>
    <row r="564" spans="30:35">
      <c r="AD564" s="2197"/>
      <c r="AE564" s="2197"/>
      <c r="AF564" s="2197"/>
      <c r="AG564" s="2197"/>
      <c r="AH564" s="2197"/>
      <c r="AI564" s="2197"/>
    </row>
    <row r="565" spans="30:35">
      <c r="AD565" s="2197"/>
      <c r="AE565" s="2197"/>
      <c r="AF565" s="2197"/>
      <c r="AG565" s="2197"/>
      <c r="AH565" s="2197"/>
      <c r="AI565" s="2197"/>
    </row>
    <row r="566" spans="30:35">
      <c r="AD566" s="2197"/>
      <c r="AE566" s="2197"/>
      <c r="AF566" s="2197"/>
      <c r="AG566" s="2197"/>
      <c r="AH566" s="2197"/>
      <c r="AI566" s="2197"/>
    </row>
    <row r="567" spans="30:35">
      <c r="AD567" s="2197"/>
      <c r="AE567" s="2197"/>
      <c r="AF567" s="2197"/>
      <c r="AG567" s="2197"/>
      <c r="AH567" s="2197"/>
      <c r="AI567" s="2197"/>
    </row>
    <row r="568" spans="30:35">
      <c r="AD568" s="2197"/>
      <c r="AE568" s="2197"/>
      <c r="AF568" s="2197"/>
      <c r="AG568" s="2197"/>
      <c r="AH568" s="2197"/>
      <c r="AI568" s="2197"/>
    </row>
    <row r="569" spans="30:35">
      <c r="AD569" s="2197"/>
      <c r="AE569" s="2197"/>
      <c r="AF569" s="2197"/>
      <c r="AG569" s="2197"/>
      <c r="AH569" s="2197"/>
      <c r="AI569" s="2197"/>
    </row>
    <row r="570" spans="30:35">
      <c r="AD570" s="2197"/>
      <c r="AE570" s="2197"/>
      <c r="AF570" s="2197"/>
      <c r="AG570" s="2197"/>
      <c r="AH570" s="2197"/>
      <c r="AI570" s="2197"/>
    </row>
    <row r="571" spans="30:35">
      <c r="AD571" s="2197"/>
      <c r="AE571" s="2197"/>
      <c r="AF571" s="2197"/>
      <c r="AG571" s="2197"/>
      <c r="AH571" s="2197"/>
      <c r="AI571" s="2197"/>
    </row>
    <row r="572" spans="30:35">
      <c r="AD572" s="2197"/>
      <c r="AE572" s="2197"/>
      <c r="AF572" s="2197"/>
      <c r="AG572" s="2197"/>
      <c r="AH572" s="2197"/>
      <c r="AI572" s="2197"/>
    </row>
    <row r="573" spans="30:35">
      <c r="AD573" s="2197"/>
      <c r="AE573" s="2197"/>
      <c r="AF573" s="2197"/>
      <c r="AG573" s="2197"/>
      <c r="AH573" s="2197"/>
      <c r="AI573" s="2197"/>
    </row>
    <row r="574" spans="30:35">
      <c r="AD574" s="2197"/>
      <c r="AE574" s="2197"/>
      <c r="AF574" s="2197"/>
      <c r="AG574" s="2197"/>
      <c r="AH574" s="2197"/>
      <c r="AI574" s="2197"/>
    </row>
    <row r="575" spans="30:35">
      <c r="AD575" s="2197"/>
      <c r="AE575" s="2197"/>
      <c r="AF575" s="2197"/>
      <c r="AG575" s="2197"/>
      <c r="AH575" s="2197"/>
      <c r="AI575" s="2197"/>
    </row>
    <row r="576" spans="30:35">
      <c r="AD576" s="2197"/>
      <c r="AE576" s="2197"/>
      <c r="AF576" s="2197"/>
      <c r="AG576" s="2197"/>
      <c r="AH576" s="2197"/>
      <c r="AI576" s="2197"/>
    </row>
    <row r="577" spans="30:35">
      <c r="AD577" s="2197"/>
      <c r="AE577" s="2197"/>
      <c r="AF577" s="2197"/>
      <c r="AG577" s="2197"/>
      <c r="AH577" s="2197"/>
      <c r="AI577" s="2197"/>
    </row>
    <row r="578" spans="30:35">
      <c r="AD578" s="2197"/>
      <c r="AE578" s="2197"/>
      <c r="AF578" s="2197"/>
      <c r="AG578" s="2197"/>
      <c r="AH578" s="2197"/>
      <c r="AI578" s="2197"/>
    </row>
    <row r="579" spans="30:35">
      <c r="AD579" s="2197"/>
      <c r="AE579" s="2197"/>
      <c r="AF579" s="2197"/>
      <c r="AG579" s="2197"/>
      <c r="AH579" s="2197"/>
      <c r="AI579" s="2197"/>
    </row>
    <row r="580" spans="30:35">
      <c r="AD580" s="2197"/>
      <c r="AE580" s="2197"/>
      <c r="AF580" s="2197"/>
      <c r="AG580" s="2197"/>
      <c r="AH580" s="2197"/>
      <c r="AI580" s="2197"/>
    </row>
    <row r="581" spans="30:35">
      <c r="AD581" s="2197"/>
      <c r="AE581" s="2197"/>
      <c r="AF581" s="2197"/>
      <c r="AG581" s="2197"/>
      <c r="AH581" s="2197"/>
      <c r="AI581" s="2197"/>
    </row>
    <row r="582" spans="30:35">
      <c r="AD582" s="2197"/>
      <c r="AE582" s="2197"/>
      <c r="AF582" s="2197"/>
      <c r="AG582" s="2197"/>
      <c r="AH582" s="2197"/>
      <c r="AI582" s="2197"/>
    </row>
    <row r="583" spans="30:35">
      <c r="AD583" s="2197"/>
      <c r="AE583" s="2197"/>
      <c r="AF583" s="2197"/>
      <c r="AG583" s="2197"/>
      <c r="AH583" s="2197"/>
      <c r="AI583" s="2197"/>
    </row>
    <row r="584" spans="30:35">
      <c r="AD584" s="2197"/>
      <c r="AE584" s="2197"/>
      <c r="AF584" s="2197"/>
      <c r="AG584" s="2197"/>
      <c r="AH584" s="2197"/>
      <c r="AI584" s="2197"/>
    </row>
    <row r="585" spans="30:35">
      <c r="AD585" s="2197"/>
      <c r="AE585" s="2197"/>
      <c r="AF585" s="2197"/>
      <c r="AG585" s="2197"/>
      <c r="AH585" s="2197"/>
      <c r="AI585" s="2197"/>
    </row>
    <row r="586" spans="30:35">
      <c r="AD586" s="2197"/>
      <c r="AE586" s="2197"/>
      <c r="AF586" s="2197"/>
      <c r="AG586" s="2197"/>
      <c r="AH586" s="2197"/>
      <c r="AI586" s="2197"/>
    </row>
    <row r="587" spans="30:35">
      <c r="AD587" s="2197"/>
      <c r="AE587" s="2197"/>
      <c r="AF587" s="2197"/>
      <c r="AG587" s="2197"/>
      <c r="AH587" s="2197"/>
      <c r="AI587" s="2197"/>
    </row>
    <row r="588" spans="30:35">
      <c r="AD588" s="2197"/>
      <c r="AE588" s="2197"/>
      <c r="AF588" s="2197"/>
      <c r="AG588" s="2197"/>
      <c r="AH588" s="2197"/>
      <c r="AI588" s="2197"/>
    </row>
    <row r="589" spans="30:35">
      <c r="AD589" s="2197"/>
      <c r="AE589" s="2197"/>
      <c r="AF589" s="2197"/>
      <c r="AG589" s="2197"/>
      <c r="AH589" s="2197"/>
      <c r="AI589" s="2197"/>
    </row>
    <row r="590" spans="30:35">
      <c r="AD590" s="2197"/>
      <c r="AE590" s="2197"/>
      <c r="AF590" s="2197"/>
      <c r="AG590" s="2197"/>
      <c r="AH590" s="2197"/>
      <c r="AI590" s="2197"/>
    </row>
    <row r="591" spans="30:35">
      <c r="AD591" s="2197"/>
      <c r="AE591" s="2197"/>
      <c r="AF591" s="2197"/>
      <c r="AG591" s="2197"/>
      <c r="AH591" s="2197"/>
      <c r="AI591" s="2197"/>
    </row>
    <row r="592" spans="30:35">
      <c r="AD592" s="2197"/>
      <c r="AE592" s="2197"/>
      <c r="AF592" s="2197"/>
      <c r="AG592" s="2197"/>
      <c r="AH592" s="2197"/>
      <c r="AI592" s="2197"/>
    </row>
    <row r="593" spans="30:35">
      <c r="AD593" s="2197"/>
      <c r="AE593" s="2197"/>
      <c r="AF593" s="2197"/>
      <c r="AG593" s="2197"/>
      <c r="AH593" s="2197"/>
      <c r="AI593" s="2197"/>
    </row>
    <row r="594" spans="30:35">
      <c r="AD594" s="2197"/>
      <c r="AE594" s="2197"/>
      <c r="AF594" s="2197"/>
      <c r="AG594" s="2197"/>
      <c r="AH594" s="2197"/>
      <c r="AI594" s="2197"/>
    </row>
    <row r="595" spans="30:35">
      <c r="AD595" s="2197"/>
      <c r="AE595" s="2197"/>
      <c r="AF595" s="2197"/>
      <c r="AG595" s="2197"/>
      <c r="AH595" s="2197"/>
      <c r="AI595" s="2197"/>
    </row>
    <row r="596" spans="30:35">
      <c r="AD596" s="2197"/>
      <c r="AE596" s="2197"/>
      <c r="AF596" s="2197"/>
      <c r="AG596" s="2197"/>
      <c r="AH596" s="2197"/>
      <c r="AI596" s="2197"/>
    </row>
    <row r="597" spans="30:35">
      <c r="AD597" s="2197"/>
      <c r="AE597" s="2197"/>
      <c r="AF597" s="2197"/>
      <c r="AG597" s="2197"/>
      <c r="AH597" s="2197"/>
      <c r="AI597" s="2197"/>
    </row>
    <row r="598" spans="30:35">
      <c r="AD598" s="2197"/>
      <c r="AE598" s="2197"/>
      <c r="AF598" s="2197"/>
      <c r="AG598" s="2197"/>
      <c r="AH598" s="2197"/>
      <c r="AI598" s="2197"/>
    </row>
    <row r="599" spans="30:35">
      <c r="AD599" s="2197"/>
      <c r="AE599" s="2197"/>
      <c r="AF599" s="2197"/>
      <c r="AG599" s="2197"/>
      <c r="AH599" s="2197"/>
      <c r="AI599" s="2197"/>
    </row>
    <row r="600" spans="30:35">
      <c r="AD600" s="2197"/>
      <c r="AE600" s="2197"/>
      <c r="AF600" s="2197"/>
      <c r="AG600" s="2197"/>
      <c r="AH600" s="2197"/>
      <c r="AI600" s="2197"/>
    </row>
    <row r="601" spans="30:35">
      <c r="AD601" s="2197"/>
      <c r="AE601" s="2197"/>
      <c r="AF601" s="2197"/>
      <c r="AG601" s="2197"/>
      <c r="AH601" s="2197"/>
      <c r="AI601" s="2197"/>
    </row>
    <row r="602" spans="30:35">
      <c r="AD602" s="2197"/>
      <c r="AE602" s="2197"/>
      <c r="AF602" s="2197"/>
      <c r="AG602" s="2197"/>
      <c r="AH602" s="2197"/>
      <c r="AI602" s="2197"/>
    </row>
    <row r="603" spans="30:35">
      <c r="AD603" s="2197"/>
      <c r="AE603" s="2197"/>
      <c r="AF603" s="2197"/>
      <c r="AG603" s="2197"/>
      <c r="AH603" s="2197"/>
      <c r="AI603" s="2197"/>
    </row>
    <row r="604" spans="30:35">
      <c r="AD604" s="2197"/>
      <c r="AE604" s="2197"/>
      <c r="AF604" s="2197"/>
      <c r="AG604" s="2197"/>
      <c r="AH604" s="2197"/>
      <c r="AI604" s="2197"/>
    </row>
    <row r="605" spans="30:35">
      <c r="AD605" s="2197"/>
      <c r="AE605" s="2197"/>
      <c r="AF605" s="2197"/>
      <c r="AG605" s="2197"/>
      <c r="AH605" s="2197"/>
      <c r="AI605" s="2197"/>
    </row>
    <row r="606" spans="30:35">
      <c r="AD606" s="2197"/>
      <c r="AE606" s="2197"/>
      <c r="AF606" s="2197"/>
      <c r="AG606" s="2197"/>
      <c r="AH606" s="2197"/>
      <c r="AI606" s="2197"/>
    </row>
    <row r="607" spans="30:35">
      <c r="AD607" s="2197"/>
      <c r="AE607" s="2197"/>
      <c r="AF607" s="2197"/>
      <c r="AG607" s="2197"/>
      <c r="AH607" s="2197"/>
      <c r="AI607" s="2197"/>
    </row>
    <row r="608" spans="30:35">
      <c r="AD608" s="2197"/>
      <c r="AE608" s="2197"/>
      <c r="AF608" s="2197"/>
      <c r="AG608" s="2197"/>
      <c r="AH608" s="2197"/>
      <c r="AI608" s="2197"/>
    </row>
    <row r="609" spans="30:35">
      <c r="AD609" s="2197"/>
      <c r="AE609" s="2197"/>
      <c r="AF609" s="2197"/>
      <c r="AG609" s="2197"/>
      <c r="AH609" s="2197"/>
      <c r="AI609" s="2197"/>
    </row>
    <row r="610" spans="30:35">
      <c r="AD610" s="2197"/>
      <c r="AE610" s="2197"/>
      <c r="AF610" s="2197"/>
      <c r="AG610" s="2197"/>
      <c r="AH610" s="2197"/>
      <c r="AI610" s="2197"/>
    </row>
    <row r="611" spans="30:35">
      <c r="AD611" s="2197"/>
      <c r="AE611" s="2197"/>
      <c r="AF611" s="2197"/>
      <c r="AG611" s="2197"/>
      <c r="AH611" s="2197"/>
      <c r="AI611" s="2197"/>
    </row>
    <row r="612" spans="30:35">
      <c r="AD612" s="2197"/>
      <c r="AE612" s="2197"/>
      <c r="AF612" s="2197"/>
      <c r="AG612" s="2197"/>
      <c r="AH612" s="2197"/>
      <c r="AI612" s="2197"/>
    </row>
    <row r="613" spans="30:35">
      <c r="AD613" s="2197"/>
      <c r="AE613" s="2197"/>
      <c r="AF613" s="2197"/>
      <c r="AG613" s="2197"/>
      <c r="AH613" s="2197"/>
      <c r="AI613" s="2197"/>
    </row>
    <row r="614" spans="30:35">
      <c r="AD614" s="2197"/>
      <c r="AE614" s="2197"/>
      <c r="AF614" s="2197"/>
      <c r="AG614" s="2197"/>
      <c r="AH614" s="2197"/>
      <c r="AI614" s="2197"/>
    </row>
    <row r="615" spans="30:35">
      <c r="AD615" s="2197"/>
      <c r="AE615" s="2197"/>
      <c r="AF615" s="2197"/>
      <c r="AG615" s="2197"/>
      <c r="AH615" s="2197"/>
      <c r="AI615" s="2197"/>
    </row>
    <row r="616" spans="30:35">
      <c r="AD616" s="2197"/>
      <c r="AE616" s="2197"/>
      <c r="AF616" s="2197"/>
      <c r="AG616" s="2197"/>
      <c r="AH616" s="2197"/>
      <c r="AI616" s="2197"/>
    </row>
    <row r="617" spans="30:35">
      <c r="AD617" s="2197"/>
      <c r="AE617" s="2197"/>
      <c r="AF617" s="2197"/>
      <c r="AG617" s="2197"/>
      <c r="AH617" s="2197"/>
      <c r="AI617" s="2197"/>
    </row>
    <row r="618" spans="30:35">
      <c r="AD618" s="2197"/>
      <c r="AE618" s="2197"/>
      <c r="AF618" s="2197"/>
      <c r="AG618" s="2197"/>
      <c r="AH618" s="2197"/>
      <c r="AI618" s="2197"/>
    </row>
    <row r="619" spans="30:35">
      <c r="AD619" s="2197"/>
      <c r="AE619" s="2197"/>
      <c r="AF619" s="2197"/>
      <c r="AG619" s="2197"/>
      <c r="AH619" s="2197"/>
      <c r="AI619" s="2197"/>
    </row>
    <row r="620" spans="30:35">
      <c r="AD620" s="2197"/>
      <c r="AE620" s="2197"/>
      <c r="AF620" s="2197"/>
      <c r="AG620" s="2197"/>
      <c r="AH620" s="2197"/>
      <c r="AI620" s="2197"/>
    </row>
    <row r="621" spans="30:35">
      <c r="AD621" s="2197"/>
      <c r="AE621" s="2197"/>
      <c r="AF621" s="2197"/>
      <c r="AG621" s="2197"/>
      <c r="AH621" s="2197"/>
      <c r="AI621" s="2197"/>
    </row>
    <row r="622" spans="30:35">
      <c r="AD622" s="2197"/>
      <c r="AE622" s="2197"/>
      <c r="AF622" s="2197"/>
      <c r="AG622" s="2197"/>
      <c r="AH622" s="2197"/>
      <c r="AI622" s="2197"/>
    </row>
    <row r="623" spans="30:35">
      <c r="AD623" s="2197"/>
      <c r="AE623" s="2197"/>
      <c r="AF623" s="2197"/>
      <c r="AG623" s="2197"/>
      <c r="AH623" s="2197"/>
      <c r="AI623" s="2197"/>
    </row>
    <row r="624" spans="30:35">
      <c r="AD624" s="2197"/>
      <c r="AE624" s="2197"/>
      <c r="AF624" s="2197"/>
      <c r="AG624" s="2197"/>
      <c r="AH624" s="2197"/>
      <c r="AI624" s="2197"/>
    </row>
    <row r="625" spans="30:35">
      <c r="AD625" s="2197"/>
      <c r="AE625" s="2197"/>
      <c r="AF625" s="2197"/>
      <c r="AG625" s="2197"/>
      <c r="AH625" s="2197"/>
      <c r="AI625" s="2197"/>
    </row>
    <row r="626" spans="30:35">
      <c r="AD626" s="2197"/>
      <c r="AE626" s="2197"/>
      <c r="AF626" s="2197"/>
      <c r="AG626" s="2197"/>
      <c r="AH626" s="2197"/>
      <c r="AI626" s="2197"/>
    </row>
    <row r="627" spans="30:35">
      <c r="AD627" s="2197"/>
      <c r="AE627" s="2197"/>
      <c r="AF627" s="2197"/>
      <c r="AG627" s="2197"/>
      <c r="AH627" s="2197"/>
      <c r="AI627" s="2197"/>
    </row>
    <row r="628" spans="30:35">
      <c r="AD628" s="2197"/>
      <c r="AE628" s="2197"/>
      <c r="AF628" s="2197"/>
      <c r="AG628" s="2197"/>
      <c r="AH628" s="2197"/>
      <c r="AI628" s="2197"/>
    </row>
    <row r="629" spans="30:35">
      <c r="AD629" s="2197"/>
      <c r="AE629" s="2197"/>
      <c r="AF629" s="2197"/>
      <c r="AG629" s="2197"/>
      <c r="AH629" s="2197"/>
      <c r="AI629" s="2197"/>
    </row>
    <row r="630" spans="30:35">
      <c r="AD630" s="2197"/>
      <c r="AE630" s="2197"/>
      <c r="AF630" s="2197"/>
      <c r="AG630" s="2197"/>
      <c r="AH630" s="2197"/>
      <c r="AI630" s="2197"/>
    </row>
    <row r="631" spans="30:35">
      <c r="AD631" s="2197"/>
      <c r="AE631" s="2197"/>
      <c r="AF631" s="2197"/>
      <c r="AG631" s="2197"/>
      <c r="AH631" s="2197"/>
      <c r="AI631" s="2197"/>
    </row>
    <row r="632" spans="30:35">
      <c r="AD632" s="2197"/>
      <c r="AE632" s="2197"/>
      <c r="AF632" s="2197"/>
      <c r="AG632" s="2197"/>
      <c r="AH632" s="2197"/>
      <c r="AI632" s="2197"/>
    </row>
    <row r="633" spans="30:35">
      <c r="AD633" s="2197"/>
      <c r="AE633" s="2197"/>
      <c r="AF633" s="2197"/>
      <c r="AG633" s="2197"/>
      <c r="AH633" s="2197"/>
      <c r="AI633" s="2197"/>
    </row>
    <row r="634" spans="30:35">
      <c r="AD634" s="2197"/>
      <c r="AE634" s="2197"/>
      <c r="AF634" s="2197"/>
      <c r="AG634" s="2197"/>
      <c r="AH634" s="2197"/>
      <c r="AI634" s="2197"/>
    </row>
    <row r="635" spans="30:35">
      <c r="AD635" s="2197"/>
      <c r="AE635" s="2197"/>
      <c r="AF635" s="2197"/>
      <c r="AG635" s="2197"/>
      <c r="AH635" s="2197"/>
      <c r="AI635" s="2197"/>
    </row>
    <row r="636" spans="30:35">
      <c r="AD636" s="2197"/>
      <c r="AE636" s="2197"/>
      <c r="AF636" s="2197"/>
      <c r="AG636" s="2197"/>
      <c r="AH636" s="2197"/>
      <c r="AI636" s="2197"/>
    </row>
    <row r="637" spans="30:35">
      <c r="AD637" s="2197"/>
      <c r="AE637" s="2197"/>
      <c r="AF637" s="2197"/>
      <c r="AG637" s="2197"/>
      <c r="AH637" s="2197"/>
      <c r="AI637" s="2197"/>
    </row>
    <row r="638" spans="30:35">
      <c r="AD638" s="2197"/>
      <c r="AE638" s="2197"/>
      <c r="AF638" s="2197"/>
      <c r="AG638" s="2197"/>
      <c r="AH638" s="2197"/>
      <c r="AI638" s="2197"/>
    </row>
    <row r="639" spans="30:35">
      <c r="AD639" s="2197"/>
      <c r="AE639" s="2197"/>
      <c r="AF639" s="2197"/>
      <c r="AG639" s="2197"/>
      <c r="AH639" s="2197"/>
      <c r="AI639" s="2197"/>
    </row>
    <row r="640" spans="30:35">
      <c r="AD640" s="2197"/>
      <c r="AE640" s="2197"/>
      <c r="AF640" s="2197"/>
      <c r="AG640" s="2197"/>
      <c r="AH640" s="2197"/>
      <c r="AI640" s="2197"/>
    </row>
    <row r="641" spans="30:35">
      <c r="AD641" s="2197"/>
      <c r="AE641" s="2197"/>
      <c r="AF641" s="2197"/>
      <c r="AG641" s="2197"/>
      <c r="AH641" s="2197"/>
      <c r="AI641" s="2197"/>
    </row>
    <row r="642" spans="30:35">
      <c r="AD642" s="2197"/>
      <c r="AE642" s="2197"/>
      <c r="AF642" s="2197"/>
      <c r="AG642" s="2197"/>
      <c r="AH642" s="2197"/>
      <c r="AI642" s="2197"/>
    </row>
    <row r="643" spans="30:35">
      <c r="AD643" s="2197"/>
      <c r="AE643" s="2197"/>
      <c r="AF643" s="2197"/>
      <c r="AG643" s="2197"/>
      <c r="AH643" s="2197"/>
      <c r="AI643" s="2197"/>
    </row>
    <row r="644" spans="30:35">
      <c r="AD644" s="2197"/>
      <c r="AE644" s="2197"/>
      <c r="AF644" s="2197"/>
      <c r="AG644" s="2197"/>
      <c r="AH644" s="2197"/>
      <c r="AI644" s="2197"/>
    </row>
    <row r="645" spans="30:35">
      <c r="AD645" s="2197"/>
      <c r="AE645" s="2197"/>
      <c r="AF645" s="2197"/>
      <c r="AG645" s="2197"/>
      <c r="AH645" s="2197"/>
      <c r="AI645" s="2197"/>
    </row>
    <row r="646" spans="30:35">
      <c r="AD646" s="2197"/>
      <c r="AE646" s="2197"/>
      <c r="AF646" s="2197"/>
      <c r="AG646" s="2197"/>
      <c r="AH646" s="2197"/>
      <c r="AI646" s="2197"/>
    </row>
    <row r="647" spans="30:35">
      <c r="AD647" s="2197"/>
      <c r="AE647" s="2197"/>
      <c r="AF647" s="2197"/>
      <c r="AG647" s="2197"/>
      <c r="AH647" s="2197"/>
      <c r="AI647" s="2197"/>
    </row>
    <row r="648" spans="30:35">
      <c r="AD648" s="2197"/>
      <c r="AE648" s="2197"/>
      <c r="AF648" s="2197"/>
      <c r="AG648" s="2197"/>
      <c r="AH648" s="2197"/>
      <c r="AI648" s="2197"/>
    </row>
    <row r="649" spans="30:35">
      <c r="AD649" s="2197"/>
      <c r="AE649" s="2197"/>
      <c r="AF649" s="2197"/>
      <c r="AG649" s="2197"/>
      <c r="AH649" s="2197"/>
      <c r="AI649" s="2197"/>
    </row>
    <row r="650" spans="30:35">
      <c r="AD650" s="2197"/>
      <c r="AE650" s="2197"/>
      <c r="AF650" s="2197"/>
      <c r="AG650" s="2197"/>
      <c r="AH650" s="2197"/>
      <c r="AI650" s="2197"/>
    </row>
    <row r="651" spans="30:35">
      <c r="AD651" s="2197"/>
      <c r="AE651" s="2197"/>
      <c r="AF651" s="2197"/>
      <c r="AG651" s="2197"/>
      <c r="AH651" s="2197"/>
      <c r="AI651" s="2197"/>
    </row>
    <row r="652" spans="30:35">
      <c r="AD652" s="2197"/>
      <c r="AE652" s="2197"/>
      <c r="AF652" s="2197"/>
      <c r="AG652" s="2197"/>
      <c r="AH652" s="2197"/>
      <c r="AI652" s="2197"/>
    </row>
    <row r="653" spans="30:35">
      <c r="AD653" s="2197"/>
      <c r="AE653" s="2197"/>
      <c r="AF653" s="2197"/>
      <c r="AG653" s="2197"/>
      <c r="AH653" s="2197"/>
      <c r="AI653" s="2197"/>
    </row>
    <row r="654" spans="30:35">
      <c r="AD654" s="2197"/>
      <c r="AE654" s="2197"/>
      <c r="AF654" s="2197"/>
      <c r="AG654" s="2197"/>
      <c r="AH654" s="2197"/>
      <c r="AI654" s="2197"/>
    </row>
    <row r="655" spans="30:35">
      <c r="AD655" s="2197"/>
      <c r="AE655" s="2197"/>
      <c r="AF655" s="2197"/>
      <c r="AG655" s="2197"/>
      <c r="AH655" s="2197"/>
      <c r="AI655" s="2197"/>
    </row>
    <row r="656" spans="30:35">
      <c r="AD656" s="2197"/>
      <c r="AE656" s="2197"/>
      <c r="AF656" s="2197"/>
      <c r="AG656" s="2197"/>
      <c r="AH656" s="2197"/>
      <c r="AI656" s="2197"/>
    </row>
    <row r="657" spans="30:35">
      <c r="AD657" s="2197"/>
      <c r="AE657" s="2197"/>
      <c r="AF657" s="2197"/>
      <c r="AG657" s="2197"/>
      <c r="AH657" s="2197"/>
      <c r="AI657" s="2197"/>
    </row>
    <row r="658" spans="30:35">
      <c r="AD658" s="2197"/>
      <c r="AE658" s="2197"/>
      <c r="AF658" s="2197"/>
      <c r="AG658" s="2197"/>
      <c r="AH658" s="2197"/>
      <c r="AI658" s="2197"/>
    </row>
    <row r="659" spans="30:35">
      <c r="AD659" s="2197"/>
      <c r="AE659" s="2197"/>
      <c r="AF659" s="2197"/>
      <c r="AG659" s="2197"/>
      <c r="AH659" s="2197"/>
      <c r="AI659" s="2197"/>
    </row>
    <row r="660" spans="30:35">
      <c r="AD660" s="2197"/>
      <c r="AE660" s="2197"/>
      <c r="AF660" s="2197"/>
      <c r="AG660" s="2197"/>
      <c r="AH660" s="2197"/>
      <c r="AI660" s="2197"/>
    </row>
    <row r="661" spans="30:35">
      <c r="AD661" s="2197"/>
      <c r="AE661" s="2197"/>
      <c r="AF661" s="2197"/>
      <c r="AG661" s="2197"/>
      <c r="AH661" s="2197"/>
      <c r="AI661" s="2197"/>
    </row>
    <row r="662" spans="30:35">
      <c r="AD662" s="2197"/>
      <c r="AE662" s="2197"/>
      <c r="AF662" s="2197"/>
      <c r="AG662" s="2197"/>
      <c r="AH662" s="2197"/>
      <c r="AI662" s="2197"/>
    </row>
    <row r="663" spans="30:35">
      <c r="AD663" s="2197"/>
      <c r="AE663" s="2197"/>
      <c r="AF663" s="2197"/>
      <c r="AG663" s="2197"/>
      <c r="AH663" s="2197"/>
      <c r="AI663" s="2197"/>
    </row>
    <row r="664" spans="30:35">
      <c r="AD664" s="2197"/>
      <c r="AE664" s="2197"/>
      <c r="AF664" s="2197"/>
      <c r="AG664" s="2197"/>
      <c r="AH664" s="2197"/>
      <c r="AI664" s="2197"/>
    </row>
    <row r="665" spans="30:35">
      <c r="AD665" s="2197"/>
      <c r="AE665" s="2197"/>
      <c r="AF665" s="2197"/>
      <c r="AG665" s="2197"/>
      <c r="AH665" s="2197"/>
      <c r="AI665" s="2197"/>
    </row>
    <row r="666" spans="30:35">
      <c r="AD666" s="2197"/>
      <c r="AE666" s="2197"/>
      <c r="AF666" s="2197"/>
      <c r="AG666" s="2197"/>
      <c r="AH666" s="2197"/>
      <c r="AI666" s="2197"/>
    </row>
    <row r="667" spans="30:35">
      <c r="AD667" s="2197"/>
      <c r="AE667" s="2197"/>
      <c r="AF667" s="2197"/>
      <c r="AG667" s="2197"/>
      <c r="AH667" s="2197"/>
      <c r="AI667" s="2197"/>
    </row>
    <row r="668" spans="30:35">
      <c r="AD668" s="2197"/>
      <c r="AE668" s="2197"/>
      <c r="AF668" s="2197"/>
      <c r="AG668" s="2197"/>
      <c r="AH668" s="2197"/>
      <c r="AI668" s="2197"/>
    </row>
    <row r="669" spans="30:35">
      <c r="AD669" s="2197"/>
      <c r="AE669" s="2197"/>
      <c r="AF669" s="2197"/>
      <c r="AG669" s="2197"/>
      <c r="AH669" s="2197"/>
      <c r="AI669" s="2197"/>
    </row>
    <row r="670" spans="30:35">
      <c r="AD670" s="2197"/>
      <c r="AE670" s="2197"/>
      <c r="AF670" s="2197"/>
      <c r="AG670" s="2197"/>
      <c r="AH670" s="2197"/>
      <c r="AI670" s="2197"/>
    </row>
    <row r="671" spans="30:35">
      <c r="AD671" s="2197"/>
      <c r="AE671" s="2197"/>
      <c r="AF671" s="2197"/>
      <c r="AG671" s="2197"/>
      <c r="AH671" s="2197"/>
      <c r="AI671" s="2197"/>
    </row>
    <row r="672" spans="30:35">
      <c r="AD672" s="2197"/>
      <c r="AE672" s="2197"/>
      <c r="AF672" s="2197"/>
      <c r="AG672" s="2197"/>
      <c r="AH672" s="2197"/>
      <c r="AI672" s="2197"/>
    </row>
    <row r="673" spans="30:35">
      <c r="AD673" s="2197"/>
      <c r="AE673" s="2197"/>
      <c r="AF673" s="2197"/>
      <c r="AG673" s="2197"/>
      <c r="AH673" s="2197"/>
      <c r="AI673" s="2197"/>
    </row>
    <row r="674" spans="30:35">
      <c r="AD674" s="2197"/>
      <c r="AE674" s="2197"/>
      <c r="AF674" s="2197"/>
      <c r="AG674" s="2197"/>
      <c r="AH674" s="2197"/>
      <c r="AI674" s="2197"/>
    </row>
    <row r="675" spans="30:35">
      <c r="AD675" s="2197"/>
      <c r="AE675" s="2197"/>
      <c r="AF675" s="2197"/>
      <c r="AG675" s="2197"/>
      <c r="AH675" s="2197"/>
      <c r="AI675" s="2197"/>
    </row>
    <row r="676" spans="30:35">
      <c r="AD676" s="2197"/>
      <c r="AE676" s="2197"/>
      <c r="AF676" s="2197"/>
      <c r="AG676" s="2197"/>
      <c r="AH676" s="2197"/>
      <c r="AI676" s="2197"/>
    </row>
    <row r="677" spans="30:35">
      <c r="AD677" s="2197"/>
      <c r="AE677" s="2197"/>
      <c r="AF677" s="2197"/>
      <c r="AG677" s="2197"/>
      <c r="AH677" s="2197"/>
      <c r="AI677" s="2197"/>
    </row>
    <row r="678" spans="30:35">
      <c r="AD678" s="2197"/>
      <c r="AE678" s="2197"/>
      <c r="AF678" s="2197"/>
      <c r="AG678" s="2197"/>
      <c r="AH678" s="2197"/>
      <c r="AI678" s="2197"/>
    </row>
    <row r="679" spans="30:35">
      <c r="AD679" s="2197"/>
      <c r="AE679" s="2197"/>
      <c r="AF679" s="2197"/>
      <c r="AG679" s="2197"/>
      <c r="AH679" s="2197"/>
      <c r="AI679" s="2197"/>
    </row>
    <row r="680" spans="30:35">
      <c r="AD680" s="2197"/>
      <c r="AE680" s="2197"/>
      <c r="AF680" s="2197"/>
      <c r="AG680" s="2197"/>
      <c r="AH680" s="2197"/>
      <c r="AI680" s="2197"/>
    </row>
    <row r="681" spans="30:35">
      <c r="AD681" s="2197"/>
      <c r="AE681" s="2197"/>
      <c r="AF681" s="2197"/>
      <c r="AG681" s="2197"/>
      <c r="AH681" s="2197"/>
      <c r="AI681" s="2197"/>
    </row>
    <row r="682" spans="30:35">
      <c r="AD682" s="2197"/>
      <c r="AE682" s="2197"/>
      <c r="AF682" s="2197"/>
      <c r="AG682" s="2197"/>
      <c r="AH682" s="2197"/>
      <c r="AI682" s="2197"/>
    </row>
    <row r="683" spans="30:35">
      <c r="AD683" s="2197"/>
      <c r="AE683" s="2197"/>
      <c r="AF683" s="2197"/>
      <c r="AG683" s="2197"/>
      <c r="AH683" s="2197"/>
      <c r="AI683" s="2197"/>
    </row>
    <row r="684" spans="30:35">
      <c r="AD684" s="2197"/>
      <c r="AE684" s="2197"/>
      <c r="AF684" s="2197"/>
      <c r="AG684" s="2197"/>
      <c r="AH684" s="2197"/>
      <c r="AI684" s="2197"/>
    </row>
    <row r="685" spans="30:35">
      <c r="AD685" s="2197"/>
      <c r="AE685" s="2197"/>
      <c r="AF685" s="2197"/>
      <c r="AG685" s="2197"/>
      <c r="AH685" s="2197"/>
      <c r="AI685" s="2197"/>
    </row>
    <row r="686" spans="30:35">
      <c r="AD686" s="2197"/>
      <c r="AE686" s="2197"/>
      <c r="AF686" s="2197"/>
      <c r="AG686" s="2197"/>
      <c r="AH686" s="2197"/>
      <c r="AI686" s="2197"/>
    </row>
    <row r="687" spans="30:35">
      <c r="AD687" s="2197"/>
      <c r="AE687" s="2197"/>
      <c r="AF687" s="2197"/>
      <c r="AG687" s="2197"/>
      <c r="AH687" s="2197"/>
      <c r="AI687" s="2197"/>
    </row>
    <row r="688" spans="30:35">
      <c r="AD688" s="2197"/>
      <c r="AE688" s="2197"/>
      <c r="AF688" s="2197"/>
      <c r="AG688" s="2197"/>
      <c r="AH688" s="2197"/>
      <c r="AI688" s="2197"/>
    </row>
    <row r="689" spans="30:35">
      <c r="AD689" s="2197"/>
      <c r="AE689" s="2197"/>
      <c r="AF689" s="2197"/>
      <c r="AG689" s="2197"/>
      <c r="AH689" s="2197"/>
      <c r="AI689" s="2197"/>
    </row>
    <row r="690" spans="30:35">
      <c r="AD690" s="2197"/>
      <c r="AE690" s="2197"/>
      <c r="AF690" s="2197"/>
      <c r="AG690" s="2197"/>
      <c r="AH690" s="2197"/>
      <c r="AI690" s="2197"/>
    </row>
    <row r="691" spans="30:35">
      <c r="AD691" s="2197"/>
      <c r="AE691" s="2197"/>
      <c r="AF691" s="2197"/>
      <c r="AG691" s="2197"/>
      <c r="AH691" s="2197"/>
      <c r="AI691" s="2197"/>
    </row>
    <row r="692" spans="30:35">
      <c r="AD692" s="2197"/>
      <c r="AE692" s="2197"/>
      <c r="AF692" s="2197"/>
      <c r="AG692" s="2197"/>
      <c r="AH692" s="2197"/>
      <c r="AI692" s="2197"/>
    </row>
    <row r="693" spans="30:35">
      <c r="AD693" s="2197"/>
      <c r="AE693" s="2197"/>
      <c r="AF693" s="2197"/>
      <c r="AG693" s="2197"/>
      <c r="AH693" s="2197"/>
      <c r="AI693" s="2197"/>
    </row>
    <row r="694" spans="30:35">
      <c r="AD694" s="2197"/>
      <c r="AE694" s="2197"/>
      <c r="AF694" s="2197"/>
      <c r="AG694" s="2197"/>
      <c r="AH694" s="2197"/>
      <c r="AI694" s="2197"/>
    </row>
    <row r="695" spans="30:35">
      <c r="AD695" s="2197"/>
      <c r="AE695" s="2197"/>
      <c r="AF695" s="2197"/>
      <c r="AG695" s="2197"/>
      <c r="AH695" s="2197"/>
      <c r="AI695" s="2197"/>
    </row>
    <row r="696" spans="30:35">
      <c r="AD696" s="2197"/>
      <c r="AE696" s="2197"/>
      <c r="AF696" s="2197"/>
      <c r="AG696" s="2197"/>
      <c r="AH696" s="2197"/>
      <c r="AI696" s="2197"/>
    </row>
    <row r="697" spans="30:35">
      <c r="AD697" s="2197"/>
      <c r="AE697" s="2197"/>
      <c r="AF697" s="2197"/>
      <c r="AG697" s="2197"/>
      <c r="AH697" s="2197"/>
      <c r="AI697" s="2197"/>
    </row>
    <row r="698" spans="30:35">
      <c r="AD698" s="2197"/>
      <c r="AE698" s="2197"/>
      <c r="AF698" s="2197"/>
      <c r="AG698" s="2197"/>
      <c r="AH698" s="2197"/>
      <c r="AI698" s="2197"/>
    </row>
    <row r="699" spans="30:35">
      <c r="AD699" s="2197"/>
      <c r="AE699" s="2197"/>
      <c r="AF699" s="2197"/>
      <c r="AG699" s="2197"/>
      <c r="AH699" s="2197"/>
      <c r="AI699" s="2197"/>
    </row>
    <row r="700" spans="30:35">
      <c r="AD700" s="2197"/>
      <c r="AE700" s="2197"/>
      <c r="AF700" s="2197"/>
      <c r="AG700" s="2197"/>
      <c r="AH700" s="2197"/>
      <c r="AI700" s="2197"/>
    </row>
    <row r="701" spans="30:35">
      <c r="AD701" s="2197"/>
      <c r="AE701" s="2197"/>
      <c r="AF701" s="2197"/>
      <c r="AG701" s="2197"/>
      <c r="AH701" s="2197"/>
      <c r="AI701" s="2197"/>
    </row>
    <row r="702" spans="30:35">
      <c r="AD702" s="2197"/>
      <c r="AE702" s="2197"/>
      <c r="AF702" s="2197"/>
      <c r="AG702" s="2197"/>
      <c r="AH702" s="2197"/>
      <c r="AI702" s="2197"/>
    </row>
    <row r="703" spans="30:35">
      <c r="AD703" s="2197"/>
      <c r="AE703" s="2197"/>
      <c r="AF703" s="2197"/>
      <c r="AG703" s="2197"/>
      <c r="AH703" s="2197"/>
      <c r="AI703" s="2197"/>
    </row>
    <row r="704" spans="30:35">
      <c r="AD704" s="2197"/>
      <c r="AE704" s="2197"/>
      <c r="AF704" s="2197"/>
      <c r="AG704" s="2197"/>
      <c r="AH704" s="2197"/>
      <c r="AI704" s="2197"/>
    </row>
    <row r="705" spans="30:35">
      <c r="AD705" s="2197"/>
      <c r="AE705" s="2197"/>
      <c r="AF705" s="2197"/>
      <c r="AG705" s="2197"/>
      <c r="AH705" s="2197"/>
      <c r="AI705" s="2197"/>
    </row>
    <row r="706" spans="30:35">
      <c r="AD706" s="2197"/>
      <c r="AE706" s="2197"/>
      <c r="AF706" s="2197"/>
      <c r="AG706" s="2197"/>
      <c r="AH706" s="2197"/>
      <c r="AI706" s="2197"/>
    </row>
    <row r="707" spans="30:35">
      <c r="AD707" s="2197"/>
      <c r="AE707" s="2197"/>
      <c r="AF707" s="2197"/>
      <c r="AG707" s="2197"/>
      <c r="AH707" s="2197"/>
      <c r="AI707" s="2197"/>
    </row>
    <row r="708" spans="30:35">
      <c r="AD708" s="2197"/>
      <c r="AE708" s="2197"/>
      <c r="AF708" s="2197"/>
      <c r="AG708" s="2197"/>
      <c r="AH708" s="2197"/>
      <c r="AI708" s="2197"/>
    </row>
    <row r="709" spans="30:35">
      <c r="AD709" s="2197"/>
      <c r="AE709" s="2197"/>
      <c r="AF709" s="2197"/>
      <c r="AG709" s="2197"/>
      <c r="AH709" s="2197"/>
      <c r="AI709" s="2197"/>
    </row>
    <row r="710" spans="30:35">
      <c r="AD710" s="2197"/>
      <c r="AE710" s="2197"/>
      <c r="AF710" s="2197"/>
      <c r="AG710" s="2197"/>
      <c r="AH710" s="2197"/>
      <c r="AI710" s="2197"/>
    </row>
    <row r="711" spans="30:35">
      <c r="AD711" s="2197"/>
      <c r="AE711" s="2197"/>
      <c r="AF711" s="2197"/>
      <c r="AG711" s="2197"/>
      <c r="AH711" s="2197"/>
      <c r="AI711" s="2197"/>
    </row>
    <row r="712" spans="30:35">
      <c r="AD712" s="2197"/>
      <c r="AE712" s="2197"/>
      <c r="AF712" s="2197"/>
      <c r="AG712" s="2197"/>
      <c r="AH712" s="2197"/>
      <c r="AI712" s="2197"/>
    </row>
    <row r="713" spans="30:35">
      <c r="AD713" s="2197"/>
      <c r="AE713" s="2197"/>
      <c r="AF713" s="2197"/>
      <c r="AG713" s="2197"/>
      <c r="AH713" s="2197"/>
      <c r="AI713" s="2197"/>
    </row>
    <row r="714" spans="30:35">
      <c r="AD714" s="2197"/>
      <c r="AE714" s="2197"/>
      <c r="AF714" s="2197"/>
      <c r="AG714" s="2197"/>
      <c r="AH714" s="2197"/>
      <c r="AI714" s="2197"/>
    </row>
    <row r="715" spans="30:35">
      <c r="AD715" s="2197"/>
      <c r="AE715" s="2197"/>
      <c r="AF715" s="2197"/>
      <c r="AG715" s="2197"/>
      <c r="AH715" s="2197"/>
      <c r="AI715" s="2197"/>
    </row>
    <row r="716" spans="30:35">
      <c r="AD716" s="2197"/>
      <c r="AE716" s="2197"/>
      <c r="AF716" s="2197"/>
      <c r="AG716" s="2197"/>
      <c r="AH716" s="2197"/>
      <c r="AI716" s="2197"/>
    </row>
    <row r="717" spans="30:35">
      <c r="AD717" s="2197"/>
      <c r="AE717" s="2197"/>
      <c r="AF717" s="2197"/>
      <c r="AG717" s="2197"/>
      <c r="AH717" s="2197"/>
      <c r="AI717" s="2197"/>
    </row>
    <row r="718" spans="30:35">
      <c r="AD718" s="2197"/>
      <c r="AE718" s="2197"/>
      <c r="AF718" s="2197"/>
      <c r="AG718" s="2197"/>
      <c r="AH718" s="2197"/>
      <c r="AI718" s="2197"/>
    </row>
    <row r="719" spans="30:35">
      <c r="AD719" s="2197"/>
      <c r="AE719" s="2197"/>
      <c r="AF719" s="2197"/>
      <c r="AG719" s="2197"/>
      <c r="AH719" s="2197"/>
      <c r="AI719" s="2197"/>
    </row>
    <row r="720" spans="30:35">
      <c r="AD720" s="2197"/>
      <c r="AE720" s="2197"/>
      <c r="AF720" s="2197"/>
      <c r="AG720" s="2197"/>
      <c r="AH720" s="2197"/>
      <c r="AI720" s="2197"/>
    </row>
    <row r="721" spans="30:35">
      <c r="AD721" s="2197"/>
      <c r="AE721" s="2197"/>
      <c r="AF721" s="2197"/>
      <c r="AG721" s="2197"/>
      <c r="AH721" s="2197"/>
      <c r="AI721" s="2197"/>
    </row>
    <row r="722" spans="30:35">
      <c r="AD722" s="2197"/>
      <c r="AE722" s="2197"/>
      <c r="AF722" s="2197"/>
      <c r="AG722" s="2197"/>
      <c r="AH722" s="2197"/>
      <c r="AI722" s="2197"/>
    </row>
    <row r="723" spans="30:35">
      <c r="AD723" s="2197"/>
      <c r="AE723" s="2197"/>
      <c r="AF723" s="2197"/>
      <c r="AG723" s="2197"/>
      <c r="AH723" s="2197"/>
      <c r="AI723" s="2197"/>
    </row>
    <row r="724" spans="30:35">
      <c r="AD724" s="2197"/>
      <c r="AE724" s="2197"/>
      <c r="AF724" s="2197"/>
      <c r="AG724" s="2197"/>
      <c r="AH724" s="2197"/>
      <c r="AI724" s="2197"/>
    </row>
    <row r="725" spans="30:35">
      <c r="AD725" s="2197"/>
      <c r="AE725" s="2197"/>
      <c r="AF725" s="2197"/>
      <c r="AG725" s="2197"/>
      <c r="AH725" s="2197"/>
      <c r="AI725" s="2197"/>
    </row>
    <row r="726" spans="30:35">
      <c r="AD726" s="2197"/>
      <c r="AE726" s="2197"/>
      <c r="AF726" s="2197"/>
      <c r="AG726" s="2197"/>
      <c r="AH726" s="2197"/>
      <c r="AI726" s="2197"/>
    </row>
    <row r="727" spans="30:35">
      <c r="AD727" s="2197"/>
      <c r="AE727" s="2197"/>
      <c r="AF727" s="2197"/>
      <c r="AG727" s="2197"/>
      <c r="AH727" s="2197"/>
      <c r="AI727" s="2197"/>
    </row>
    <row r="728" spans="30:35">
      <c r="AD728" s="2197"/>
      <c r="AE728" s="2197"/>
      <c r="AF728" s="2197"/>
      <c r="AG728" s="2197"/>
      <c r="AH728" s="2197"/>
      <c r="AI728" s="2197"/>
    </row>
    <row r="729" spans="30:35">
      <c r="AD729" s="2197"/>
      <c r="AE729" s="2197"/>
      <c r="AF729" s="2197"/>
      <c r="AG729" s="2197"/>
      <c r="AH729" s="2197"/>
      <c r="AI729" s="2197"/>
    </row>
    <row r="730" spans="30:35">
      <c r="AD730" s="2197"/>
      <c r="AE730" s="2197"/>
      <c r="AF730" s="2197"/>
      <c r="AG730" s="2197"/>
      <c r="AH730" s="2197"/>
      <c r="AI730" s="2197"/>
    </row>
    <row r="731" spans="30:35">
      <c r="AD731" s="2197"/>
      <c r="AE731" s="2197"/>
      <c r="AF731" s="2197"/>
      <c r="AG731" s="2197"/>
      <c r="AH731" s="2197"/>
      <c r="AI731" s="2197"/>
    </row>
    <row r="732" spans="30:35">
      <c r="AD732" s="2197"/>
      <c r="AE732" s="2197"/>
      <c r="AF732" s="2197"/>
      <c r="AG732" s="2197"/>
      <c r="AH732" s="2197"/>
      <c r="AI732" s="2197"/>
    </row>
    <row r="733" spans="30:35">
      <c r="AD733" s="2197"/>
      <c r="AE733" s="2197"/>
      <c r="AF733" s="2197"/>
      <c r="AG733" s="2197"/>
      <c r="AH733" s="2197"/>
      <c r="AI733" s="2197"/>
    </row>
    <row r="734" spans="30:35">
      <c r="AD734" s="2197"/>
      <c r="AE734" s="2197"/>
      <c r="AF734" s="2197"/>
      <c r="AG734" s="2197"/>
      <c r="AH734" s="2197"/>
      <c r="AI734" s="2197"/>
    </row>
    <row r="735" spans="30:35">
      <c r="AD735" s="2197"/>
      <c r="AE735" s="2197"/>
      <c r="AF735" s="2197"/>
      <c r="AG735" s="2197"/>
      <c r="AH735" s="2197"/>
      <c r="AI735" s="2197"/>
    </row>
    <row r="736" spans="30:35">
      <c r="AD736" s="2197"/>
      <c r="AE736" s="2197"/>
      <c r="AF736" s="2197"/>
      <c r="AG736" s="2197"/>
      <c r="AH736" s="2197"/>
      <c r="AI736" s="2197"/>
    </row>
    <row r="737" spans="30:35">
      <c r="AD737" s="2197"/>
      <c r="AE737" s="2197"/>
      <c r="AF737" s="2197"/>
      <c r="AG737" s="2197"/>
      <c r="AH737" s="2197"/>
      <c r="AI737" s="2197"/>
    </row>
    <row r="738" spans="30:35">
      <c r="AD738" s="2197"/>
      <c r="AE738" s="2197"/>
      <c r="AF738" s="2197"/>
      <c r="AG738" s="2197"/>
      <c r="AH738" s="2197"/>
      <c r="AI738" s="2197"/>
    </row>
    <row r="739" spans="30:35">
      <c r="AD739" s="2197"/>
      <c r="AE739" s="2197"/>
      <c r="AF739" s="2197"/>
      <c r="AG739" s="2197"/>
      <c r="AH739" s="2197"/>
      <c r="AI739" s="2197"/>
    </row>
    <row r="740" spans="30:35">
      <c r="AD740" s="2197"/>
      <c r="AE740" s="2197"/>
      <c r="AF740" s="2197"/>
      <c r="AG740" s="2197"/>
      <c r="AH740" s="2197"/>
      <c r="AI740" s="2197"/>
    </row>
    <row r="741" spans="30:35">
      <c r="AD741" s="2197"/>
      <c r="AE741" s="2197"/>
      <c r="AF741" s="2197"/>
      <c r="AG741" s="2197"/>
      <c r="AH741" s="2197"/>
      <c r="AI741" s="2197"/>
    </row>
    <row r="742" spans="30:35">
      <c r="AD742" s="2197"/>
      <c r="AE742" s="2197"/>
      <c r="AF742" s="2197"/>
      <c r="AG742" s="2197"/>
      <c r="AH742" s="2197"/>
      <c r="AI742" s="2197"/>
    </row>
    <row r="743" spans="30:35">
      <c r="AD743" s="2197"/>
      <c r="AE743" s="2197"/>
      <c r="AF743" s="2197"/>
      <c r="AG743" s="2197"/>
      <c r="AH743" s="2197"/>
      <c r="AI743" s="2197"/>
    </row>
    <row r="744" spans="30:35">
      <c r="AD744" s="2197"/>
      <c r="AE744" s="2197"/>
      <c r="AF744" s="2197"/>
      <c r="AG744" s="2197"/>
      <c r="AH744" s="2197"/>
      <c r="AI744" s="2197"/>
    </row>
    <row r="745" spans="30:35">
      <c r="AD745" s="2197"/>
      <c r="AE745" s="2197"/>
      <c r="AF745" s="2197"/>
      <c r="AG745" s="2197"/>
      <c r="AH745" s="2197"/>
      <c r="AI745" s="2197"/>
    </row>
    <row r="746" spans="30:35">
      <c r="AD746" s="2197"/>
      <c r="AE746" s="2197"/>
      <c r="AF746" s="2197"/>
      <c r="AG746" s="2197"/>
      <c r="AH746" s="2197"/>
      <c r="AI746" s="2197"/>
    </row>
    <row r="747" spans="30:35">
      <c r="AD747" s="2197"/>
      <c r="AE747" s="2197"/>
      <c r="AF747" s="2197"/>
      <c r="AG747" s="2197"/>
      <c r="AH747" s="2197"/>
      <c r="AI747" s="2197"/>
    </row>
    <row r="748" spans="30:35">
      <c r="AD748" s="2197"/>
      <c r="AE748" s="2197"/>
      <c r="AF748" s="2197"/>
      <c r="AG748" s="2197"/>
      <c r="AH748" s="2197"/>
      <c r="AI748" s="2197"/>
    </row>
    <row r="749" spans="30:35">
      <c r="AD749" s="2197"/>
      <c r="AE749" s="2197"/>
      <c r="AF749" s="2197"/>
      <c r="AG749" s="2197"/>
      <c r="AH749" s="2197"/>
      <c r="AI749" s="2197"/>
    </row>
    <row r="750" spans="30:35">
      <c r="AD750" s="2197"/>
      <c r="AE750" s="2197"/>
      <c r="AF750" s="2197"/>
      <c r="AG750" s="2197"/>
      <c r="AH750" s="2197"/>
      <c r="AI750" s="2197"/>
    </row>
    <row r="751" spans="30:35">
      <c r="AD751" s="2197"/>
      <c r="AE751" s="2197"/>
      <c r="AF751" s="2197"/>
      <c r="AG751" s="2197"/>
      <c r="AH751" s="2197"/>
      <c r="AI751" s="2197"/>
    </row>
    <row r="752" spans="30:35">
      <c r="AD752" s="2197"/>
      <c r="AE752" s="2197"/>
      <c r="AF752" s="2197"/>
      <c r="AG752" s="2197"/>
      <c r="AH752" s="2197"/>
      <c r="AI752" s="2197"/>
    </row>
    <row r="753" spans="30:35">
      <c r="AD753" s="2197"/>
      <c r="AE753" s="2197"/>
      <c r="AF753" s="2197"/>
      <c r="AG753" s="2197"/>
      <c r="AH753" s="2197"/>
      <c r="AI753" s="2197"/>
    </row>
    <row r="754" spans="30:35">
      <c r="AD754" s="2197"/>
      <c r="AE754" s="2197"/>
      <c r="AF754" s="2197"/>
      <c r="AG754" s="2197"/>
      <c r="AH754" s="2197"/>
      <c r="AI754" s="2197"/>
    </row>
    <row r="755" spans="30:35">
      <c r="AD755" s="2197"/>
      <c r="AE755" s="2197"/>
      <c r="AF755" s="2197"/>
      <c r="AG755" s="2197"/>
      <c r="AH755" s="2197"/>
      <c r="AI755" s="2197"/>
    </row>
    <row r="756" spans="30:35">
      <c r="AD756" s="2197"/>
      <c r="AE756" s="2197"/>
      <c r="AF756" s="2197"/>
      <c r="AG756" s="2197"/>
      <c r="AH756" s="2197"/>
      <c r="AI756" s="2197"/>
    </row>
    <row r="757" spans="30:35">
      <c r="AD757" s="2197"/>
      <c r="AE757" s="2197"/>
      <c r="AF757" s="2197"/>
      <c r="AG757" s="2197"/>
      <c r="AH757" s="2197"/>
      <c r="AI757" s="2197"/>
    </row>
    <row r="758" spans="30:35">
      <c r="AD758" s="2197"/>
      <c r="AE758" s="2197"/>
      <c r="AF758" s="2197"/>
      <c r="AG758" s="2197"/>
      <c r="AH758" s="2197"/>
      <c r="AI758" s="2197"/>
    </row>
    <row r="759" spans="30:35">
      <c r="AD759" s="2197"/>
      <c r="AE759" s="2197"/>
      <c r="AF759" s="2197"/>
      <c r="AG759" s="2197"/>
      <c r="AH759" s="2197"/>
      <c r="AI759" s="2197"/>
    </row>
    <row r="760" spans="30:35">
      <c r="AD760" s="2197"/>
      <c r="AE760" s="2197"/>
      <c r="AF760" s="2197"/>
      <c r="AG760" s="2197"/>
      <c r="AH760" s="2197"/>
      <c r="AI760" s="2197"/>
    </row>
    <row r="761" spans="30:35">
      <c r="AD761" s="2197"/>
      <c r="AE761" s="2197"/>
      <c r="AF761" s="2197"/>
      <c r="AG761" s="2197"/>
      <c r="AH761" s="2197"/>
      <c r="AI761" s="2197"/>
    </row>
    <row r="762" spans="30:35">
      <c r="AD762" s="2197"/>
      <c r="AE762" s="2197"/>
      <c r="AF762" s="2197"/>
      <c r="AG762" s="2197"/>
      <c r="AH762" s="2197"/>
      <c r="AI762" s="2197"/>
    </row>
    <row r="763" spans="30:35">
      <c r="AD763" s="2197"/>
      <c r="AE763" s="2197"/>
      <c r="AF763" s="2197"/>
      <c r="AG763" s="2197"/>
      <c r="AH763" s="2197"/>
      <c r="AI763" s="2197"/>
    </row>
    <row r="764" spans="30:35">
      <c r="AD764" s="2197"/>
      <c r="AE764" s="2197"/>
      <c r="AF764" s="2197"/>
      <c r="AG764" s="2197"/>
      <c r="AH764" s="2197"/>
      <c r="AI764" s="2197"/>
    </row>
    <row r="765" spans="30:35">
      <c r="AD765" s="2197"/>
      <c r="AE765" s="2197"/>
      <c r="AF765" s="2197"/>
      <c r="AG765" s="2197"/>
      <c r="AH765" s="2197"/>
      <c r="AI765" s="2197"/>
    </row>
    <row r="766" spans="30:35">
      <c r="AD766" s="2197"/>
      <c r="AE766" s="2197"/>
      <c r="AF766" s="2197"/>
      <c r="AG766" s="2197"/>
      <c r="AH766" s="2197"/>
      <c r="AI766" s="2197"/>
    </row>
    <row r="767" spans="30:35">
      <c r="AD767" s="2197"/>
      <c r="AE767" s="2197"/>
      <c r="AF767" s="2197"/>
      <c r="AG767" s="2197"/>
      <c r="AH767" s="2197"/>
      <c r="AI767" s="2197"/>
    </row>
    <row r="768" spans="30:35">
      <c r="AD768" s="2197"/>
      <c r="AE768" s="2197"/>
      <c r="AF768" s="2197"/>
      <c r="AG768" s="2197"/>
      <c r="AH768" s="2197"/>
      <c r="AI768" s="2197"/>
    </row>
    <row r="769" spans="30:35">
      <c r="AD769" s="2197"/>
      <c r="AE769" s="2197"/>
      <c r="AF769" s="2197"/>
      <c r="AG769" s="2197"/>
      <c r="AH769" s="2197"/>
      <c r="AI769" s="2197"/>
    </row>
    <row r="770" spans="30:35">
      <c r="AD770" s="2197"/>
      <c r="AE770" s="2197"/>
      <c r="AF770" s="2197"/>
      <c r="AG770" s="2197"/>
      <c r="AH770" s="2197"/>
      <c r="AI770" s="2197"/>
    </row>
    <row r="771" spans="30:35">
      <c r="AD771" s="2197"/>
      <c r="AE771" s="2197"/>
      <c r="AF771" s="2197"/>
      <c r="AG771" s="2197"/>
      <c r="AH771" s="2197"/>
      <c r="AI771" s="2197"/>
    </row>
    <row r="772" spans="30:35">
      <c r="AD772" s="2197"/>
      <c r="AE772" s="2197"/>
      <c r="AF772" s="2197"/>
      <c r="AG772" s="2197"/>
      <c r="AH772" s="2197"/>
      <c r="AI772" s="2197"/>
    </row>
    <row r="773" spans="30:35">
      <c r="AD773" s="2197"/>
      <c r="AE773" s="2197"/>
      <c r="AF773" s="2197"/>
      <c r="AG773" s="2197"/>
      <c r="AH773" s="2197"/>
      <c r="AI773" s="2197"/>
    </row>
    <row r="774" spans="30:35">
      <c r="AD774" s="2197"/>
      <c r="AE774" s="2197"/>
      <c r="AF774" s="2197"/>
      <c r="AG774" s="2197"/>
      <c r="AH774" s="2197"/>
      <c r="AI774" s="2197"/>
    </row>
    <row r="775" spans="30:35">
      <c r="AD775" s="2197"/>
      <c r="AE775" s="2197"/>
      <c r="AF775" s="2197"/>
      <c r="AG775" s="2197"/>
      <c r="AH775" s="2197"/>
      <c r="AI775" s="2197"/>
    </row>
    <row r="776" spans="30:35">
      <c r="AD776" s="2197"/>
      <c r="AE776" s="2197"/>
      <c r="AF776" s="2197"/>
      <c r="AG776" s="2197"/>
      <c r="AH776" s="2197"/>
      <c r="AI776" s="2197"/>
    </row>
    <row r="777" spans="30:35">
      <c r="AD777" s="2197"/>
      <c r="AE777" s="2197"/>
      <c r="AF777" s="2197"/>
      <c r="AG777" s="2197"/>
      <c r="AH777" s="2197"/>
      <c r="AI777" s="2197"/>
    </row>
    <row r="778" spans="30:35">
      <c r="AD778" s="2197"/>
      <c r="AE778" s="2197"/>
      <c r="AF778" s="2197"/>
      <c r="AG778" s="2197"/>
      <c r="AH778" s="2197"/>
      <c r="AI778" s="2197"/>
    </row>
    <row r="779" spans="30:35">
      <c r="AD779" s="2197"/>
      <c r="AE779" s="2197"/>
      <c r="AF779" s="2197"/>
      <c r="AG779" s="2197"/>
      <c r="AH779" s="2197"/>
      <c r="AI779" s="2197"/>
    </row>
    <row r="780" spans="30:35">
      <c r="AD780" s="2197"/>
      <c r="AE780" s="2197"/>
      <c r="AF780" s="2197"/>
      <c r="AG780" s="2197"/>
      <c r="AH780" s="2197"/>
      <c r="AI780" s="2197"/>
    </row>
    <row r="781" spans="30:35">
      <c r="AD781" s="2197"/>
      <c r="AE781" s="2197"/>
      <c r="AF781" s="2197"/>
      <c r="AG781" s="2197"/>
      <c r="AH781" s="2197"/>
      <c r="AI781" s="2197"/>
    </row>
    <row r="782" spans="30:35">
      <c r="AD782" s="2197"/>
      <c r="AE782" s="2197"/>
      <c r="AF782" s="2197"/>
      <c r="AG782" s="2197"/>
      <c r="AH782" s="2197"/>
      <c r="AI782" s="2197"/>
    </row>
    <row r="783" spans="30:35">
      <c r="AD783" s="2197"/>
      <c r="AE783" s="2197"/>
      <c r="AF783" s="2197"/>
      <c r="AG783" s="2197"/>
      <c r="AH783" s="2197"/>
      <c r="AI783" s="2197"/>
    </row>
    <row r="784" spans="30:35">
      <c r="AD784" s="2197"/>
      <c r="AE784" s="2197"/>
      <c r="AF784" s="2197"/>
      <c r="AG784" s="2197"/>
      <c r="AH784" s="2197"/>
      <c r="AI784" s="2197"/>
    </row>
    <row r="785" spans="30:35">
      <c r="AD785" s="2197"/>
      <c r="AE785" s="2197"/>
      <c r="AF785" s="2197"/>
      <c r="AG785" s="2197"/>
      <c r="AH785" s="2197"/>
      <c r="AI785" s="2197"/>
    </row>
    <row r="786" spans="30:35">
      <c r="AD786" s="2197"/>
      <c r="AE786" s="2197"/>
      <c r="AF786" s="2197"/>
      <c r="AG786" s="2197"/>
      <c r="AH786" s="2197"/>
      <c r="AI786" s="2197"/>
    </row>
    <row r="787" spans="30:35">
      <c r="AD787" s="2197"/>
      <c r="AE787" s="2197"/>
      <c r="AF787" s="2197"/>
      <c r="AG787" s="2197"/>
      <c r="AH787" s="2197"/>
      <c r="AI787" s="2197"/>
    </row>
    <row r="788" spans="30:35">
      <c r="AD788" s="2197"/>
      <c r="AE788" s="2197"/>
      <c r="AF788" s="2197"/>
      <c r="AG788" s="2197"/>
      <c r="AH788" s="2197"/>
      <c r="AI788" s="2197"/>
    </row>
    <row r="789" spans="30:35">
      <c r="AD789" s="2197"/>
      <c r="AE789" s="2197"/>
      <c r="AF789" s="2197"/>
      <c r="AG789" s="2197"/>
      <c r="AH789" s="2197"/>
      <c r="AI789" s="2197"/>
    </row>
    <row r="790" spans="30:35">
      <c r="AD790" s="2197"/>
      <c r="AE790" s="2197"/>
      <c r="AF790" s="2197"/>
      <c r="AG790" s="2197"/>
      <c r="AH790" s="2197"/>
      <c r="AI790" s="2197"/>
    </row>
    <row r="791" spans="30:35">
      <c r="AD791" s="2197"/>
      <c r="AE791" s="2197"/>
      <c r="AF791" s="2197"/>
      <c r="AG791" s="2197"/>
      <c r="AH791" s="2197"/>
      <c r="AI791" s="2197"/>
    </row>
    <row r="792" spans="30:35">
      <c r="AD792" s="2197"/>
      <c r="AE792" s="2197"/>
      <c r="AF792" s="2197"/>
      <c r="AG792" s="2197"/>
      <c r="AH792" s="2197"/>
      <c r="AI792" s="2197"/>
    </row>
    <row r="793" spans="30:35">
      <c r="AD793" s="2197"/>
      <c r="AE793" s="2197"/>
      <c r="AF793" s="2197"/>
      <c r="AG793" s="2197"/>
      <c r="AH793" s="2197"/>
      <c r="AI793" s="2197"/>
    </row>
    <row r="794" spans="30:35">
      <c r="AD794" s="2197"/>
      <c r="AE794" s="2197"/>
      <c r="AF794" s="2197"/>
      <c r="AG794" s="2197"/>
      <c r="AH794" s="2197"/>
      <c r="AI794" s="2197"/>
    </row>
    <row r="795" spans="30:35">
      <c r="AD795" s="2197"/>
      <c r="AE795" s="2197"/>
      <c r="AF795" s="2197"/>
      <c r="AG795" s="2197"/>
      <c r="AH795" s="2197"/>
      <c r="AI795" s="2197"/>
    </row>
    <row r="796" spans="30:35">
      <c r="AD796" s="2197"/>
      <c r="AE796" s="2197"/>
      <c r="AF796" s="2197"/>
      <c r="AG796" s="2197"/>
      <c r="AH796" s="2197"/>
      <c r="AI796" s="2197"/>
    </row>
    <row r="797" spans="30:35">
      <c r="AD797" s="2197"/>
      <c r="AE797" s="2197"/>
      <c r="AF797" s="2197"/>
      <c r="AG797" s="2197"/>
      <c r="AH797" s="2197"/>
      <c r="AI797" s="2197"/>
    </row>
    <row r="798" spans="30:35">
      <c r="AD798" s="2197"/>
      <c r="AE798" s="2197"/>
      <c r="AF798" s="2197"/>
      <c r="AG798" s="2197"/>
      <c r="AH798" s="2197"/>
      <c r="AI798" s="2197"/>
    </row>
    <row r="799" spans="30:35">
      <c r="AD799" s="2197"/>
      <c r="AE799" s="2197"/>
      <c r="AF799" s="2197"/>
      <c r="AG799" s="2197"/>
      <c r="AH799" s="2197"/>
      <c r="AI799" s="2197"/>
    </row>
    <row r="800" spans="30:35">
      <c r="AD800" s="2197"/>
      <c r="AE800" s="2197"/>
      <c r="AF800" s="2197"/>
      <c r="AG800" s="2197"/>
      <c r="AH800" s="2197"/>
      <c r="AI800" s="2197"/>
    </row>
    <row r="801" spans="30:35">
      <c r="AD801" s="2197"/>
      <c r="AE801" s="2197"/>
      <c r="AF801" s="2197"/>
      <c r="AG801" s="2197"/>
      <c r="AH801" s="2197"/>
      <c r="AI801" s="2197"/>
    </row>
    <row r="802" spans="30:35">
      <c r="AD802" s="2197"/>
      <c r="AE802" s="2197"/>
      <c r="AF802" s="2197"/>
      <c r="AG802" s="2197"/>
      <c r="AH802" s="2197"/>
      <c r="AI802" s="2197"/>
    </row>
    <row r="803" spans="30:35">
      <c r="AD803" s="2197"/>
      <c r="AE803" s="2197"/>
      <c r="AF803" s="2197"/>
      <c r="AG803" s="2197"/>
      <c r="AH803" s="2197"/>
      <c r="AI803" s="2197"/>
    </row>
    <row r="804" spans="30:35">
      <c r="AD804" s="2197"/>
      <c r="AE804" s="2197"/>
      <c r="AF804" s="2197"/>
      <c r="AG804" s="2197"/>
      <c r="AH804" s="2197"/>
      <c r="AI804" s="2197"/>
    </row>
    <row r="805" spans="30:35">
      <c r="AD805" s="2197"/>
      <c r="AE805" s="2197"/>
      <c r="AF805" s="2197"/>
      <c r="AG805" s="2197"/>
      <c r="AH805" s="2197"/>
      <c r="AI805" s="2197"/>
    </row>
    <row r="806" spans="30:35">
      <c r="AD806" s="2197"/>
      <c r="AE806" s="2197"/>
      <c r="AF806" s="2197"/>
      <c r="AG806" s="2197"/>
      <c r="AH806" s="2197"/>
      <c r="AI806" s="2197"/>
    </row>
    <row r="807" spans="30:35">
      <c r="AD807" s="2197"/>
      <c r="AE807" s="2197"/>
      <c r="AF807" s="2197"/>
      <c r="AG807" s="2197"/>
      <c r="AH807" s="2197"/>
      <c r="AI807" s="2197"/>
    </row>
    <row r="808" spans="30:35">
      <c r="AD808" s="2197"/>
      <c r="AE808" s="2197"/>
      <c r="AF808" s="2197"/>
      <c r="AG808" s="2197"/>
      <c r="AH808" s="2197"/>
      <c r="AI808" s="2197"/>
    </row>
    <row r="809" spans="30:35">
      <c r="AD809" s="2197"/>
      <c r="AE809" s="2197"/>
      <c r="AF809" s="2197"/>
      <c r="AG809" s="2197"/>
      <c r="AH809" s="2197"/>
      <c r="AI809" s="2197"/>
    </row>
    <row r="810" spans="30:35">
      <c r="AD810" s="2197"/>
      <c r="AE810" s="2197"/>
      <c r="AF810" s="2197"/>
      <c r="AG810" s="2197"/>
      <c r="AH810" s="2197"/>
      <c r="AI810" s="2197"/>
    </row>
    <row r="811" spans="30:35">
      <c r="AD811" s="2197"/>
      <c r="AE811" s="2197"/>
      <c r="AF811" s="2197"/>
      <c r="AG811" s="2197"/>
      <c r="AH811" s="2197"/>
      <c r="AI811" s="2197"/>
    </row>
    <row r="812" spans="30:35">
      <c r="AD812" s="2197"/>
      <c r="AE812" s="2197"/>
      <c r="AF812" s="2197"/>
      <c r="AG812" s="2197"/>
      <c r="AH812" s="2197"/>
      <c r="AI812" s="2197"/>
    </row>
    <row r="813" spans="30:35">
      <c r="AD813" s="2197"/>
      <c r="AE813" s="2197"/>
      <c r="AF813" s="2197"/>
      <c r="AG813" s="2197"/>
      <c r="AH813" s="2197"/>
      <c r="AI813" s="2197"/>
    </row>
    <row r="814" spans="30:35">
      <c r="AD814" s="2197"/>
      <c r="AE814" s="2197"/>
      <c r="AF814" s="2197"/>
      <c r="AG814" s="2197"/>
      <c r="AH814" s="2197"/>
      <c r="AI814" s="2197"/>
    </row>
    <row r="815" spans="30:35">
      <c r="AD815" s="2197"/>
      <c r="AE815" s="2197"/>
      <c r="AF815" s="2197"/>
      <c r="AG815" s="2197"/>
      <c r="AH815" s="2197"/>
      <c r="AI815" s="2197"/>
    </row>
    <row r="816" spans="30:35">
      <c r="AD816" s="2197"/>
      <c r="AE816" s="2197"/>
      <c r="AF816" s="2197"/>
      <c r="AG816" s="2197"/>
      <c r="AH816" s="2197"/>
      <c r="AI816" s="2197"/>
    </row>
    <row r="817" spans="30:35">
      <c r="AD817" s="2197"/>
      <c r="AE817" s="2197"/>
      <c r="AF817" s="2197"/>
      <c r="AG817" s="2197"/>
      <c r="AH817" s="2197"/>
      <c r="AI817" s="2197"/>
    </row>
    <row r="818" spans="30:35">
      <c r="AD818" s="2197"/>
      <c r="AE818" s="2197"/>
      <c r="AF818" s="2197"/>
      <c r="AG818" s="2197"/>
      <c r="AH818" s="2197"/>
      <c r="AI818" s="2197"/>
    </row>
    <row r="819" spans="30:35">
      <c r="AD819" s="2197"/>
      <c r="AE819" s="2197"/>
      <c r="AF819" s="2197"/>
      <c r="AG819" s="2197"/>
      <c r="AH819" s="2197"/>
      <c r="AI819" s="2197"/>
    </row>
    <row r="820" spans="30:35">
      <c r="AD820" s="2197"/>
      <c r="AE820" s="2197"/>
      <c r="AF820" s="2197"/>
      <c r="AG820" s="2197"/>
      <c r="AH820" s="2197"/>
      <c r="AI820" s="2197"/>
    </row>
    <row r="821" spans="30:35">
      <c r="AD821" s="2197"/>
      <c r="AE821" s="2197"/>
      <c r="AF821" s="2197"/>
      <c r="AG821" s="2197"/>
      <c r="AH821" s="2197"/>
      <c r="AI821" s="2197"/>
    </row>
    <row r="822" spans="30:35">
      <c r="AD822" s="2197"/>
      <c r="AE822" s="2197"/>
      <c r="AF822" s="2197"/>
      <c r="AG822" s="2197"/>
      <c r="AH822" s="2197"/>
      <c r="AI822" s="2197"/>
    </row>
    <row r="823" spans="30:35">
      <c r="AD823" s="2197"/>
      <c r="AE823" s="2197"/>
      <c r="AF823" s="2197"/>
      <c r="AG823" s="2197"/>
      <c r="AH823" s="2197"/>
      <c r="AI823" s="2197"/>
    </row>
    <row r="824" spans="30:35">
      <c r="AD824" s="2197"/>
      <c r="AE824" s="2197"/>
      <c r="AF824" s="2197"/>
      <c r="AG824" s="2197"/>
      <c r="AH824" s="2197"/>
      <c r="AI824" s="2197"/>
    </row>
    <row r="825" spans="30:35">
      <c r="AD825" s="2197"/>
      <c r="AE825" s="2197"/>
      <c r="AF825" s="2197"/>
      <c r="AG825" s="2197"/>
      <c r="AH825" s="2197"/>
      <c r="AI825" s="2197"/>
    </row>
    <row r="826" spans="30:35">
      <c r="AD826" s="2197"/>
      <c r="AE826" s="2197"/>
      <c r="AF826" s="2197"/>
      <c r="AG826" s="2197"/>
      <c r="AH826" s="2197"/>
      <c r="AI826" s="2197"/>
    </row>
    <row r="827" spans="30:35">
      <c r="AD827" s="2197"/>
      <c r="AE827" s="2197"/>
      <c r="AF827" s="2197"/>
      <c r="AG827" s="2197"/>
      <c r="AH827" s="2197"/>
      <c r="AI827" s="2197"/>
    </row>
    <row r="828" spans="30:35">
      <c r="AD828" s="2197"/>
      <c r="AE828" s="2197"/>
      <c r="AF828" s="2197"/>
      <c r="AG828" s="2197"/>
      <c r="AH828" s="2197"/>
      <c r="AI828" s="2197"/>
    </row>
    <row r="829" spans="30:35">
      <c r="AD829" s="2197"/>
      <c r="AE829" s="2197"/>
      <c r="AF829" s="2197"/>
      <c r="AG829" s="2197"/>
      <c r="AH829" s="2197"/>
      <c r="AI829" s="2197"/>
    </row>
    <row r="830" spans="30:35">
      <c r="AD830" s="2197"/>
      <c r="AE830" s="2197"/>
      <c r="AF830" s="2197"/>
      <c r="AG830" s="2197"/>
      <c r="AH830" s="2197"/>
      <c r="AI830" s="2197"/>
    </row>
    <row r="831" spans="30:35">
      <c r="AD831" s="2197"/>
      <c r="AE831" s="2197"/>
      <c r="AF831" s="2197"/>
      <c r="AG831" s="2197"/>
      <c r="AH831" s="2197"/>
      <c r="AI831" s="2197"/>
    </row>
    <row r="832" spans="30:35">
      <c r="AD832" s="2197"/>
      <c r="AE832" s="2197"/>
      <c r="AF832" s="2197"/>
      <c r="AG832" s="2197"/>
      <c r="AH832" s="2197"/>
      <c r="AI832" s="2197"/>
    </row>
    <row r="833" spans="30:35">
      <c r="AD833" s="2197"/>
      <c r="AE833" s="2197"/>
      <c r="AF833" s="2197"/>
      <c r="AG833" s="2197"/>
      <c r="AH833" s="2197"/>
      <c r="AI833" s="2197"/>
    </row>
    <row r="834" spans="30:35">
      <c r="AD834" s="2197"/>
      <c r="AE834" s="2197"/>
      <c r="AF834" s="2197"/>
      <c r="AG834" s="2197"/>
      <c r="AH834" s="2197"/>
      <c r="AI834" s="2197"/>
    </row>
    <row r="835" spans="30:35">
      <c r="AD835" s="2197"/>
      <c r="AE835" s="2197"/>
      <c r="AF835" s="2197"/>
      <c r="AG835" s="2197"/>
      <c r="AH835" s="2197"/>
      <c r="AI835" s="2197"/>
    </row>
    <row r="836" spans="30:35">
      <c r="AD836" s="2197"/>
      <c r="AE836" s="2197"/>
      <c r="AF836" s="2197"/>
      <c r="AG836" s="2197"/>
      <c r="AH836" s="2197"/>
      <c r="AI836" s="2197"/>
    </row>
    <row r="837" spans="30:35">
      <c r="AD837" s="2197"/>
      <c r="AE837" s="2197"/>
      <c r="AF837" s="2197"/>
      <c r="AG837" s="2197"/>
      <c r="AH837" s="2197"/>
      <c r="AI837" s="2197"/>
    </row>
    <row r="838" spans="30:35">
      <c r="AD838" s="2197"/>
      <c r="AE838" s="2197"/>
      <c r="AF838" s="2197"/>
      <c r="AG838" s="2197"/>
      <c r="AH838" s="2197"/>
      <c r="AI838" s="2197"/>
    </row>
    <row r="839" spans="30:35">
      <c r="AD839" s="2197"/>
      <c r="AE839" s="2197"/>
      <c r="AF839" s="2197"/>
      <c r="AG839" s="2197"/>
      <c r="AH839" s="2197"/>
      <c r="AI839" s="2197"/>
    </row>
    <row r="840" spans="30:35">
      <c r="AD840" s="2197"/>
      <c r="AE840" s="2197"/>
      <c r="AF840" s="2197"/>
      <c r="AG840" s="2197"/>
      <c r="AH840" s="2197"/>
      <c r="AI840" s="2197"/>
    </row>
    <row r="841" spans="30:35">
      <c r="AD841" s="2197"/>
      <c r="AE841" s="2197"/>
      <c r="AF841" s="2197"/>
      <c r="AG841" s="2197"/>
      <c r="AH841" s="2197"/>
      <c r="AI841" s="2197"/>
    </row>
    <row r="842" spans="30:35">
      <c r="AD842" s="2197"/>
      <c r="AE842" s="2197"/>
      <c r="AF842" s="2197"/>
      <c r="AG842" s="2197"/>
      <c r="AH842" s="2197"/>
      <c r="AI842" s="2197"/>
    </row>
    <row r="843" spans="30:35">
      <c r="AD843" s="2197"/>
      <c r="AE843" s="2197"/>
      <c r="AF843" s="2197"/>
      <c r="AG843" s="2197"/>
      <c r="AH843" s="2197"/>
      <c r="AI843" s="2197"/>
    </row>
    <row r="844" spans="30:35">
      <c r="AD844" s="2197"/>
      <c r="AE844" s="2197"/>
      <c r="AF844" s="2197"/>
      <c r="AG844" s="2197"/>
      <c r="AH844" s="2197"/>
      <c r="AI844" s="2197"/>
    </row>
    <row r="845" spans="30:35">
      <c r="AD845" s="2197"/>
      <c r="AE845" s="2197"/>
      <c r="AF845" s="2197"/>
      <c r="AG845" s="2197"/>
      <c r="AH845" s="2197"/>
      <c r="AI845" s="2197"/>
    </row>
    <row r="846" spans="30:35">
      <c r="AD846" s="2197"/>
      <c r="AE846" s="2197"/>
      <c r="AF846" s="2197"/>
      <c r="AG846" s="2197"/>
      <c r="AH846" s="2197"/>
      <c r="AI846" s="2197"/>
    </row>
    <row r="847" spans="30:35">
      <c r="AD847" s="2197"/>
      <c r="AE847" s="2197"/>
      <c r="AF847" s="2197"/>
      <c r="AG847" s="2197"/>
      <c r="AH847" s="2197"/>
      <c r="AI847" s="2197"/>
    </row>
    <row r="848" spans="30:35">
      <c r="AD848" s="2197"/>
      <c r="AE848" s="2197"/>
      <c r="AF848" s="2197"/>
      <c r="AG848" s="2197"/>
      <c r="AH848" s="2197"/>
      <c r="AI848" s="2197"/>
    </row>
    <row r="849" spans="30:35">
      <c r="AD849" s="2197"/>
      <c r="AE849" s="2197"/>
      <c r="AF849" s="2197"/>
      <c r="AG849" s="2197"/>
      <c r="AH849" s="2197"/>
      <c r="AI849" s="2197"/>
    </row>
    <row r="850" spans="30:35">
      <c r="AD850" s="2197"/>
      <c r="AE850" s="2197"/>
      <c r="AF850" s="2197"/>
      <c r="AG850" s="2197"/>
      <c r="AH850" s="2197"/>
      <c r="AI850" s="2197"/>
    </row>
    <row r="851" spans="30:35">
      <c r="AD851" s="2197"/>
      <c r="AE851" s="2197"/>
      <c r="AF851" s="2197"/>
      <c r="AG851" s="2197"/>
      <c r="AH851" s="2197"/>
      <c r="AI851" s="2197"/>
    </row>
    <row r="852" spans="30:35">
      <c r="AD852" s="2197"/>
      <c r="AE852" s="2197"/>
      <c r="AF852" s="2197"/>
      <c r="AG852" s="2197"/>
      <c r="AH852" s="2197"/>
      <c r="AI852" s="2197"/>
    </row>
    <row r="853" spans="30:35">
      <c r="AD853" s="2197"/>
      <c r="AE853" s="2197"/>
      <c r="AF853" s="2197"/>
      <c r="AG853" s="2197"/>
      <c r="AH853" s="2197"/>
      <c r="AI853" s="2197"/>
    </row>
    <row r="854" spans="30:35">
      <c r="AD854" s="2197"/>
      <c r="AE854" s="2197"/>
      <c r="AF854" s="2197"/>
      <c r="AG854" s="2197"/>
      <c r="AH854" s="2197"/>
      <c r="AI854" s="2197"/>
    </row>
    <row r="855" spans="30:35">
      <c r="AD855" s="2197"/>
      <c r="AE855" s="2197"/>
      <c r="AF855" s="2197"/>
      <c r="AG855" s="2197"/>
      <c r="AH855" s="2197"/>
      <c r="AI855" s="2197"/>
    </row>
    <row r="856" spans="30:35">
      <c r="AD856" s="2197"/>
      <c r="AE856" s="2197"/>
      <c r="AF856" s="2197"/>
      <c r="AG856" s="2197"/>
      <c r="AH856" s="2197"/>
      <c r="AI856" s="2197"/>
    </row>
    <row r="857" spans="30:35">
      <c r="AD857" s="2197"/>
      <c r="AE857" s="2197"/>
      <c r="AF857" s="2197"/>
      <c r="AG857" s="2197"/>
      <c r="AH857" s="2197"/>
      <c r="AI857" s="2197"/>
    </row>
    <row r="858" spans="30:35">
      <c r="AD858" s="2197"/>
      <c r="AE858" s="2197"/>
      <c r="AF858" s="2197"/>
      <c r="AG858" s="2197"/>
      <c r="AH858" s="2197"/>
      <c r="AI858" s="2197"/>
    </row>
    <row r="859" spans="30:35">
      <c r="AD859" s="2197"/>
      <c r="AE859" s="2197"/>
      <c r="AF859" s="2197"/>
      <c r="AG859" s="2197"/>
      <c r="AH859" s="2197"/>
      <c r="AI859" s="2197"/>
    </row>
    <row r="860" spans="30:35">
      <c r="AD860" s="2197"/>
      <c r="AE860" s="2197"/>
      <c r="AF860" s="2197"/>
      <c r="AG860" s="2197"/>
      <c r="AH860" s="2197"/>
      <c r="AI860" s="2197"/>
    </row>
    <row r="861" spans="30:35">
      <c r="AD861" s="2197"/>
      <c r="AE861" s="2197"/>
      <c r="AF861" s="2197"/>
      <c r="AG861" s="2197"/>
      <c r="AH861" s="2197"/>
      <c r="AI861" s="2197"/>
    </row>
    <row r="862" spans="30:35">
      <c r="AD862" s="2197"/>
      <c r="AE862" s="2197"/>
      <c r="AF862" s="2197"/>
      <c r="AG862" s="2197"/>
      <c r="AH862" s="2197"/>
      <c r="AI862" s="2197"/>
    </row>
    <row r="863" spans="30:35">
      <c r="AD863" s="2197"/>
      <c r="AE863" s="2197"/>
      <c r="AF863" s="2197"/>
      <c r="AG863" s="2197"/>
      <c r="AH863" s="2197"/>
      <c r="AI863" s="2197"/>
    </row>
    <row r="864" spans="30:35">
      <c r="AD864" s="2197"/>
      <c r="AE864" s="2197"/>
      <c r="AF864" s="2197"/>
      <c r="AG864" s="2197"/>
      <c r="AH864" s="2197"/>
      <c r="AI864" s="2197"/>
    </row>
    <row r="865" spans="30:35">
      <c r="AD865" s="2197"/>
      <c r="AE865" s="2197"/>
      <c r="AF865" s="2197"/>
      <c r="AG865" s="2197"/>
      <c r="AH865" s="2197"/>
      <c r="AI865" s="2197"/>
    </row>
    <row r="866" spans="30:35">
      <c r="AD866" s="2197"/>
      <c r="AE866" s="2197"/>
      <c r="AF866" s="2197"/>
      <c r="AG866" s="2197"/>
      <c r="AH866" s="2197"/>
      <c r="AI866" s="2197"/>
    </row>
    <row r="867" spans="30:35">
      <c r="AD867" s="2197"/>
      <c r="AE867" s="2197"/>
      <c r="AF867" s="2197"/>
      <c r="AG867" s="2197"/>
      <c r="AH867" s="2197"/>
      <c r="AI867" s="2197"/>
    </row>
    <row r="868" spans="30:35">
      <c r="AD868" s="2197"/>
      <c r="AE868" s="2197"/>
      <c r="AF868" s="2197"/>
      <c r="AG868" s="2197"/>
      <c r="AH868" s="2197"/>
      <c r="AI868" s="2197"/>
    </row>
    <row r="869" spans="30:35">
      <c r="AD869" s="2197"/>
      <c r="AE869" s="2197"/>
      <c r="AF869" s="2197"/>
      <c r="AG869" s="2197"/>
      <c r="AH869" s="2197"/>
      <c r="AI869" s="2197"/>
    </row>
    <row r="870" spans="30:35">
      <c r="AD870" s="2197"/>
      <c r="AE870" s="2197"/>
      <c r="AF870" s="2197"/>
      <c r="AG870" s="2197"/>
      <c r="AH870" s="2197"/>
      <c r="AI870" s="2197"/>
    </row>
    <row r="871" spans="30:35">
      <c r="AD871" s="2197"/>
      <c r="AE871" s="2197"/>
      <c r="AF871" s="2197"/>
      <c r="AG871" s="2197"/>
      <c r="AH871" s="2197"/>
      <c r="AI871" s="2197"/>
    </row>
    <row r="872" spans="30:35">
      <c r="AD872" s="2197"/>
      <c r="AE872" s="2197"/>
      <c r="AF872" s="2197"/>
      <c r="AG872" s="2197"/>
      <c r="AH872" s="2197"/>
      <c r="AI872" s="2197"/>
    </row>
    <row r="873" spans="30:35">
      <c r="AD873" s="2197"/>
      <c r="AE873" s="2197"/>
      <c r="AF873" s="2197"/>
      <c r="AG873" s="2197"/>
      <c r="AH873" s="2197"/>
      <c r="AI873" s="2197"/>
    </row>
    <row r="874" spans="30:35">
      <c r="AD874" s="2197"/>
      <c r="AE874" s="2197"/>
      <c r="AF874" s="2197"/>
      <c r="AG874" s="2197"/>
      <c r="AH874" s="2197"/>
      <c r="AI874" s="2197"/>
    </row>
    <row r="875" spans="30:35">
      <c r="AD875" s="2197"/>
      <c r="AE875" s="2197"/>
      <c r="AF875" s="2197"/>
      <c r="AG875" s="2197"/>
      <c r="AH875" s="2197"/>
      <c r="AI875" s="2197"/>
    </row>
    <row r="876" spans="30:35">
      <c r="AD876" s="2197"/>
      <c r="AE876" s="2197"/>
      <c r="AF876" s="2197"/>
      <c r="AG876" s="2197"/>
      <c r="AH876" s="2197"/>
      <c r="AI876" s="2197"/>
    </row>
    <row r="877" spans="30:35">
      <c r="AD877" s="2197"/>
      <c r="AE877" s="2197"/>
      <c r="AF877" s="2197"/>
      <c r="AG877" s="2197"/>
      <c r="AH877" s="2197"/>
      <c r="AI877" s="2197"/>
    </row>
    <row r="878" spans="30:35">
      <c r="AD878" s="2197"/>
      <c r="AE878" s="2197"/>
      <c r="AF878" s="2197"/>
      <c r="AG878" s="2197"/>
      <c r="AH878" s="2197"/>
      <c r="AI878" s="2197"/>
    </row>
    <row r="879" spans="30:35">
      <c r="AD879" s="2197"/>
      <c r="AE879" s="2197"/>
      <c r="AF879" s="2197"/>
      <c r="AG879" s="2197"/>
      <c r="AH879" s="2197"/>
      <c r="AI879" s="2197"/>
    </row>
    <row r="880" spans="30:35">
      <c r="AD880" s="2197"/>
      <c r="AE880" s="2197"/>
      <c r="AF880" s="2197"/>
      <c r="AG880" s="2197"/>
      <c r="AH880" s="2197"/>
      <c r="AI880" s="2197"/>
    </row>
    <row r="881" spans="30:35">
      <c r="AD881" s="2197"/>
      <c r="AE881" s="2197"/>
      <c r="AF881" s="2197"/>
      <c r="AG881" s="2197"/>
      <c r="AH881" s="2197"/>
      <c r="AI881" s="2197"/>
    </row>
    <row r="882" spans="30:35">
      <c r="AD882" s="2197"/>
      <c r="AE882" s="2197"/>
      <c r="AF882" s="2197"/>
      <c r="AG882" s="2197"/>
      <c r="AH882" s="2197"/>
      <c r="AI882" s="2197"/>
    </row>
    <row r="883" spans="30:35">
      <c r="AD883" s="2197"/>
      <c r="AE883" s="2197"/>
      <c r="AF883" s="2197"/>
      <c r="AG883" s="2197"/>
      <c r="AH883" s="2197"/>
      <c r="AI883" s="2197"/>
    </row>
    <row r="884" spans="30:35">
      <c r="AD884" s="2197"/>
      <c r="AE884" s="2197"/>
      <c r="AF884" s="2197"/>
      <c r="AG884" s="2197"/>
      <c r="AH884" s="2197"/>
      <c r="AI884" s="2197"/>
    </row>
    <row r="885" spans="30:35">
      <c r="AD885" s="2197"/>
      <c r="AE885" s="2197"/>
      <c r="AF885" s="2197"/>
      <c r="AG885" s="2197"/>
      <c r="AH885" s="2197"/>
      <c r="AI885" s="2197"/>
    </row>
    <row r="886" spans="30:35">
      <c r="AD886" s="2197"/>
      <c r="AE886" s="2197"/>
      <c r="AF886" s="2197"/>
      <c r="AG886" s="2197"/>
      <c r="AH886" s="2197"/>
      <c r="AI886" s="2197"/>
    </row>
    <row r="887" spans="30:35">
      <c r="AD887" s="2197"/>
      <c r="AE887" s="2197"/>
      <c r="AF887" s="2197"/>
      <c r="AG887" s="2197"/>
      <c r="AH887" s="2197"/>
      <c r="AI887" s="2197"/>
    </row>
    <row r="888" spans="30:35">
      <c r="AD888" s="2197"/>
      <c r="AE888" s="2197"/>
      <c r="AF888" s="2197"/>
      <c r="AG888" s="2197"/>
      <c r="AH888" s="2197"/>
      <c r="AI888" s="2197"/>
    </row>
    <row r="889" spans="30:35">
      <c r="AD889" s="2197"/>
      <c r="AE889" s="2197"/>
      <c r="AF889" s="2197"/>
      <c r="AG889" s="2197"/>
      <c r="AH889" s="2197"/>
      <c r="AI889" s="2197"/>
    </row>
    <row r="890" spans="30:35">
      <c r="AD890" s="2197"/>
      <c r="AE890" s="2197"/>
      <c r="AF890" s="2197"/>
      <c r="AG890" s="2197"/>
      <c r="AH890" s="2197"/>
      <c r="AI890" s="2197"/>
    </row>
    <row r="891" spans="30:35">
      <c r="AD891" s="2197"/>
      <c r="AE891" s="2197"/>
      <c r="AF891" s="2197"/>
      <c r="AG891" s="2197"/>
      <c r="AH891" s="2197"/>
      <c r="AI891" s="2197"/>
    </row>
    <row r="892" spans="30:35">
      <c r="AD892" s="2197"/>
      <c r="AE892" s="2197"/>
      <c r="AF892" s="2197"/>
      <c r="AG892" s="2197"/>
      <c r="AH892" s="2197"/>
      <c r="AI892" s="2197"/>
    </row>
    <row r="893" spans="30:35">
      <c r="AD893" s="2197"/>
      <c r="AE893" s="2197"/>
      <c r="AF893" s="2197"/>
      <c r="AG893" s="2197"/>
      <c r="AH893" s="2197"/>
      <c r="AI893" s="2197"/>
    </row>
    <row r="894" spans="30:35">
      <c r="AD894" s="2197"/>
      <c r="AE894" s="2197"/>
      <c r="AF894" s="2197"/>
      <c r="AG894" s="2197"/>
      <c r="AH894" s="2197"/>
      <c r="AI894" s="2197"/>
    </row>
    <row r="895" spans="30:35">
      <c r="AD895" s="2197"/>
      <c r="AE895" s="2197"/>
      <c r="AF895" s="2197"/>
      <c r="AG895" s="2197"/>
      <c r="AH895" s="2197"/>
      <c r="AI895" s="2197"/>
    </row>
    <row r="896" spans="30:35">
      <c r="AD896" s="2197"/>
      <c r="AE896" s="2197"/>
      <c r="AF896" s="2197"/>
      <c r="AG896" s="2197"/>
      <c r="AH896" s="2197"/>
      <c r="AI896" s="2197"/>
    </row>
    <row r="897" spans="30:35">
      <c r="AD897" s="2197"/>
      <c r="AE897" s="2197"/>
      <c r="AF897" s="2197"/>
      <c r="AG897" s="2197"/>
      <c r="AH897" s="2197"/>
      <c r="AI897" s="2197"/>
    </row>
    <row r="898" spans="30:35">
      <c r="AD898" s="2197"/>
      <c r="AE898" s="2197"/>
      <c r="AF898" s="2197"/>
      <c r="AG898" s="2197"/>
      <c r="AH898" s="2197"/>
      <c r="AI898" s="2197"/>
    </row>
    <row r="899" spans="30:35">
      <c r="AD899" s="2197"/>
      <c r="AE899" s="2197"/>
      <c r="AF899" s="2197"/>
      <c r="AG899" s="2197"/>
      <c r="AH899" s="2197"/>
      <c r="AI899" s="2197"/>
    </row>
    <row r="900" spans="30:35">
      <c r="AD900" s="2197"/>
      <c r="AE900" s="2197"/>
      <c r="AF900" s="2197"/>
      <c r="AG900" s="2197"/>
      <c r="AH900" s="2197"/>
      <c r="AI900" s="2197"/>
    </row>
    <row r="901" spans="30:35">
      <c r="AD901" s="2197"/>
      <c r="AE901" s="2197"/>
      <c r="AF901" s="2197"/>
      <c r="AG901" s="2197"/>
      <c r="AH901" s="2197"/>
      <c r="AI901" s="2197"/>
    </row>
    <row r="902" spans="30:35">
      <c r="AD902" s="2197"/>
      <c r="AE902" s="2197"/>
      <c r="AF902" s="2197"/>
      <c r="AG902" s="2197"/>
      <c r="AH902" s="2197"/>
      <c r="AI902" s="2197"/>
    </row>
    <row r="903" spans="30:35">
      <c r="AD903" s="2197"/>
      <c r="AE903" s="2197"/>
      <c r="AF903" s="2197"/>
      <c r="AG903" s="2197"/>
      <c r="AH903" s="2197"/>
      <c r="AI903" s="2197"/>
    </row>
    <row r="904" spans="30:35">
      <c r="AD904" s="2197"/>
      <c r="AE904" s="2197"/>
      <c r="AF904" s="2197"/>
      <c r="AG904" s="2197"/>
      <c r="AH904" s="2197"/>
      <c r="AI904" s="2197"/>
    </row>
    <row r="905" spans="30:35">
      <c r="AD905" s="2197"/>
      <c r="AE905" s="2197"/>
      <c r="AF905" s="2197"/>
      <c r="AG905" s="2197"/>
      <c r="AH905" s="2197"/>
      <c r="AI905" s="2197"/>
    </row>
    <row r="906" spans="30:35">
      <c r="AD906" s="2197"/>
      <c r="AE906" s="2197"/>
      <c r="AF906" s="2197"/>
      <c r="AG906" s="2197"/>
      <c r="AH906" s="2197"/>
      <c r="AI906" s="2197"/>
    </row>
    <row r="907" spans="30:35">
      <c r="AD907" s="2197"/>
      <c r="AE907" s="2197"/>
      <c r="AF907" s="2197"/>
      <c r="AG907" s="2197"/>
      <c r="AH907" s="2197"/>
      <c r="AI907" s="2197"/>
    </row>
    <row r="908" spans="30:35">
      <c r="AD908" s="2197"/>
      <c r="AE908" s="2197"/>
      <c r="AF908" s="2197"/>
      <c r="AG908" s="2197"/>
      <c r="AH908" s="2197"/>
      <c r="AI908" s="2197"/>
    </row>
    <row r="909" spans="30:35">
      <c r="AD909" s="2197"/>
      <c r="AE909" s="2197"/>
      <c r="AF909" s="2197"/>
      <c r="AG909" s="2197"/>
      <c r="AH909" s="2197"/>
      <c r="AI909" s="2197"/>
    </row>
    <row r="910" spans="30:35">
      <c r="AD910" s="2197"/>
      <c r="AE910" s="2197"/>
      <c r="AF910" s="2197"/>
      <c r="AG910" s="2197"/>
      <c r="AH910" s="2197"/>
      <c r="AI910" s="2197"/>
    </row>
    <row r="911" spans="30:35">
      <c r="AD911" s="2197"/>
      <c r="AE911" s="2197"/>
      <c r="AF911" s="2197"/>
      <c r="AG911" s="2197"/>
      <c r="AH911" s="2197"/>
      <c r="AI911" s="2197"/>
    </row>
    <row r="912" spans="30:35">
      <c r="AD912" s="2197"/>
      <c r="AE912" s="2197"/>
      <c r="AF912" s="2197"/>
      <c r="AG912" s="2197"/>
      <c r="AH912" s="2197"/>
      <c r="AI912" s="2197"/>
    </row>
    <row r="913" spans="30:35">
      <c r="AD913" s="2197"/>
      <c r="AE913" s="2197"/>
      <c r="AF913" s="2197"/>
      <c r="AG913" s="2197"/>
      <c r="AH913" s="2197"/>
      <c r="AI913" s="2197"/>
    </row>
    <row r="914" spans="30:35">
      <c r="AD914" s="2197"/>
      <c r="AE914" s="2197"/>
      <c r="AF914" s="2197"/>
      <c r="AG914" s="2197"/>
      <c r="AH914" s="2197"/>
      <c r="AI914" s="2197"/>
    </row>
    <row r="915" spans="30:35">
      <c r="AD915" s="2197"/>
      <c r="AE915" s="2197"/>
      <c r="AF915" s="2197"/>
      <c r="AG915" s="2197"/>
      <c r="AH915" s="2197"/>
      <c r="AI915" s="2197"/>
    </row>
    <row r="916" spans="30:35">
      <c r="AD916" s="2197"/>
      <c r="AE916" s="2197"/>
      <c r="AF916" s="2197"/>
      <c r="AG916" s="2197"/>
      <c r="AH916" s="2197"/>
      <c r="AI916" s="2197"/>
    </row>
    <row r="917" spans="30:35">
      <c r="AD917" s="2197"/>
      <c r="AE917" s="2197"/>
      <c r="AF917" s="2197"/>
      <c r="AG917" s="2197"/>
      <c r="AH917" s="2197"/>
      <c r="AI917" s="2197"/>
    </row>
    <row r="918" spans="30:35">
      <c r="AD918" s="2197"/>
      <c r="AE918" s="2197"/>
      <c r="AF918" s="2197"/>
      <c r="AG918" s="2197"/>
      <c r="AH918" s="2197"/>
      <c r="AI918" s="2197"/>
    </row>
    <row r="919" spans="30:35">
      <c r="AD919" s="2197"/>
      <c r="AE919" s="2197"/>
      <c r="AF919" s="2197"/>
      <c r="AG919" s="2197"/>
      <c r="AH919" s="2197"/>
      <c r="AI919" s="2197"/>
    </row>
    <row r="920" spans="30:35">
      <c r="AD920" s="2197"/>
      <c r="AE920" s="2197"/>
      <c r="AF920" s="2197"/>
      <c r="AG920" s="2197"/>
      <c r="AH920" s="2197"/>
      <c r="AI920" s="2197"/>
    </row>
    <row r="921" spans="30:35">
      <c r="AD921" s="2197"/>
      <c r="AE921" s="2197"/>
      <c r="AF921" s="2197"/>
      <c r="AG921" s="2197"/>
      <c r="AH921" s="2197"/>
      <c r="AI921" s="2197"/>
    </row>
    <row r="922" spans="30:35">
      <c r="AD922" s="2197"/>
      <c r="AE922" s="2197"/>
      <c r="AF922" s="2197"/>
      <c r="AG922" s="2197"/>
      <c r="AH922" s="2197"/>
      <c r="AI922" s="2197"/>
    </row>
    <row r="923" spans="30:35">
      <c r="AD923" s="2197"/>
      <c r="AE923" s="2197"/>
      <c r="AF923" s="2197"/>
      <c r="AG923" s="2197"/>
      <c r="AH923" s="2197"/>
      <c r="AI923" s="2197"/>
    </row>
    <row r="924" spans="30:35">
      <c r="AD924" s="2197"/>
      <c r="AE924" s="2197"/>
      <c r="AF924" s="2197"/>
      <c r="AG924" s="2197"/>
      <c r="AH924" s="2197"/>
      <c r="AI924" s="2197"/>
    </row>
    <row r="925" spans="30:35">
      <c r="AD925" s="2197"/>
      <c r="AE925" s="2197"/>
      <c r="AF925" s="2197"/>
      <c r="AG925" s="2197"/>
      <c r="AH925" s="2197"/>
      <c r="AI925" s="2197"/>
    </row>
    <row r="926" spans="30:35">
      <c r="AD926" s="2197"/>
      <c r="AE926" s="2197"/>
      <c r="AF926" s="2197"/>
      <c r="AG926" s="2197"/>
      <c r="AH926" s="2197"/>
      <c r="AI926" s="2197"/>
    </row>
    <row r="927" spans="30:35">
      <c r="AD927" s="2197"/>
      <c r="AE927" s="2197"/>
      <c r="AF927" s="2197"/>
      <c r="AG927" s="2197"/>
      <c r="AH927" s="2197"/>
      <c r="AI927" s="2197"/>
    </row>
    <row r="928" spans="30:35">
      <c r="AD928" s="2197"/>
      <c r="AE928" s="2197"/>
      <c r="AF928" s="2197"/>
      <c r="AG928" s="2197"/>
      <c r="AH928" s="2197"/>
      <c r="AI928" s="2197"/>
    </row>
    <row r="929" spans="30:35">
      <c r="AD929" s="2197"/>
      <c r="AE929" s="2197"/>
      <c r="AF929" s="2197"/>
      <c r="AG929" s="2197"/>
      <c r="AH929" s="2197"/>
      <c r="AI929" s="2197"/>
    </row>
    <row r="930" spans="30:35">
      <c r="AD930" s="2197"/>
      <c r="AE930" s="2197"/>
      <c r="AF930" s="2197"/>
      <c r="AG930" s="2197"/>
      <c r="AH930" s="2197"/>
      <c r="AI930" s="2197"/>
    </row>
    <row r="931" spans="30:35">
      <c r="AD931" s="2197"/>
      <c r="AE931" s="2197"/>
      <c r="AF931" s="2197"/>
      <c r="AG931" s="2197"/>
      <c r="AH931" s="2197"/>
      <c r="AI931" s="2197"/>
    </row>
    <row r="932" spans="30:35">
      <c r="AD932" s="2197"/>
      <c r="AE932" s="2197"/>
      <c r="AF932" s="2197"/>
      <c r="AG932" s="2197"/>
      <c r="AH932" s="2197"/>
      <c r="AI932" s="2197"/>
    </row>
    <row r="933" spans="30:35">
      <c r="AD933" s="2197"/>
      <c r="AE933" s="2197"/>
      <c r="AF933" s="2197"/>
      <c r="AG933" s="2197"/>
      <c r="AH933" s="2197"/>
      <c r="AI933" s="2197"/>
    </row>
    <row r="934" spans="30:35">
      <c r="AD934" s="2197"/>
      <c r="AE934" s="2197"/>
      <c r="AF934" s="2197"/>
      <c r="AG934" s="2197"/>
      <c r="AH934" s="2197"/>
      <c r="AI934" s="2197"/>
    </row>
    <row r="935" spans="30:35">
      <c r="AD935" s="2197"/>
      <c r="AE935" s="2197"/>
      <c r="AF935" s="2197"/>
      <c r="AG935" s="2197"/>
      <c r="AH935" s="2197"/>
      <c r="AI935" s="2197"/>
    </row>
    <row r="936" spans="30:35">
      <c r="AD936" s="2197"/>
      <c r="AE936" s="2197"/>
      <c r="AF936" s="2197"/>
      <c r="AG936" s="2197"/>
      <c r="AH936" s="2197"/>
      <c r="AI936" s="2197"/>
    </row>
    <row r="937" spans="30:35">
      <c r="AD937" s="2197"/>
      <c r="AE937" s="2197"/>
      <c r="AF937" s="2197"/>
      <c r="AG937" s="2197"/>
      <c r="AH937" s="2197"/>
      <c r="AI937" s="2197"/>
    </row>
    <row r="938" spans="30:35">
      <c r="AD938" s="2197"/>
      <c r="AE938" s="2197"/>
      <c r="AF938" s="2197"/>
      <c r="AG938" s="2197"/>
      <c r="AH938" s="2197"/>
      <c r="AI938" s="2197"/>
    </row>
    <row r="939" spans="30:35">
      <c r="AD939" s="2197"/>
      <c r="AE939" s="2197"/>
      <c r="AF939" s="2197"/>
      <c r="AG939" s="2197"/>
      <c r="AH939" s="2197"/>
      <c r="AI939" s="2197"/>
    </row>
    <row r="940" spans="30:35">
      <c r="AD940" s="2197"/>
      <c r="AE940" s="2197"/>
      <c r="AF940" s="2197"/>
      <c r="AG940" s="2197"/>
      <c r="AH940" s="2197"/>
      <c r="AI940" s="2197"/>
    </row>
    <row r="941" spans="30:35">
      <c r="AD941" s="2197"/>
      <c r="AE941" s="2197"/>
      <c r="AF941" s="2197"/>
      <c r="AG941" s="2197"/>
      <c r="AH941" s="2197"/>
      <c r="AI941" s="2197"/>
    </row>
    <row r="942" spans="30:35">
      <c r="AD942" s="2197"/>
      <c r="AE942" s="2197"/>
      <c r="AF942" s="2197"/>
      <c r="AG942" s="2197"/>
      <c r="AH942" s="2197"/>
      <c r="AI942" s="2197"/>
    </row>
    <row r="943" spans="30:35">
      <c r="AD943" s="2197"/>
      <c r="AE943" s="2197"/>
      <c r="AF943" s="2197"/>
      <c r="AG943" s="2197"/>
      <c r="AH943" s="2197"/>
      <c r="AI943" s="2197"/>
    </row>
    <row r="944" spans="30:35">
      <c r="AD944" s="2197"/>
      <c r="AE944" s="2197"/>
      <c r="AF944" s="2197"/>
      <c r="AG944" s="2197"/>
      <c r="AH944" s="2197"/>
      <c r="AI944" s="2197"/>
    </row>
    <row r="945" spans="30:35">
      <c r="AD945" s="2197"/>
      <c r="AE945" s="2197"/>
      <c r="AF945" s="2197"/>
      <c r="AG945" s="2197"/>
      <c r="AH945" s="2197"/>
      <c r="AI945" s="2197"/>
    </row>
    <row r="946" spans="30:35">
      <c r="AD946" s="2197"/>
      <c r="AE946" s="2197"/>
      <c r="AF946" s="2197"/>
      <c r="AG946" s="2197"/>
      <c r="AH946" s="2197"/>
      <c r="AI946" s="2197"/>
    </row>
    <row r="947" spans="30:35">
      <c r="AD947" s="2197"/>
      <c r="AE947" s="2197"/>
      <c r="AF947" s="2197"/>
      <c r="AG947" s="2197"/>
      <c r="AH947" s="2197"/>
      <c r="AI947" s="2197"/>
    </row>
    <row r="948" spans="30:35">
      <c r="AD948" s="2197"/>
      <c r="AE948" s="2197"/>
      <c r="AF948" s="2197"/>
      <c r="AG948" s="2197"/>
      <c r="AH948" s="2197"/>
      <c r="AI948" s="2197"/>
    </row>
    <row r="949" spans="30:35">
      <c r="AD949" s="2197"/>
      <c r="AE949" s="2197"/>
      <c r="AF949" s="2197"/>
      <c r="AG949" s="2197"/>
      <c r="AH949" s="2197"/>
      <c r="AI949" s="2197"/>
    </row>
    <row r="950" spans="30:35">
      <c r="AD950" s="2197"/>
      <c r="AE950" s="2197"/>
      <c r="AF950" s="2197"/>
      <c r="AG950" s="2197"/>
      <c r="AH950" s="2197"/>
      <c r="AI950" s="2197"/>
    </row>
    <row r="951" spans="30:35">
      <c r="AD951" s="2197"/>
      <c r="AE951" s="2197"/>
      <c r="AF951" s="2197"/>
      <c r="AG951" s="2197"/>
      <c r="AH951" s="2197"/>
      <c r="AI951" s="2197"/>
    </row>
    <row r="952" spans="30:35">
      <c r="AD952" s="2197"/>
      <c r="AE952" s="2197"/>
      <c r="AF952" s="2197"/>
      <c r="AG952" s="2197"/>
      <c r="AH952" s="2197"/>
      <c r="AI952" s="2197"/>
    </row>
    <row r="953" spans="30:35">
      <c r="AD953" s="2197"/>
      <c r="AE953" s="2197"/>
      <c r="AF953" s="2197"/>
      <c r="AG953" s="2197"/>
      <c r="AH953" s="2197"/>
      <c r="AI953" s="2197"/>
    </row>
    <row r="954" spans="30:35">
      <c r="AD954" s="2197"/>
      <c r="AE954" s="2197"/>
      <c r="AF954" s="2197"/>
      <c r="AG954" s="2197"/>
      <c r="AH954" s="2197"/>
      <c r="AI954" s="2197"/>
    </row>
    <row r="955" spans="30:35">
      <c r="AD955" s="2197"/>
      <c r="AE955" s="2197"/>
      <c r="AF955" s="2197"/>
      <c r="AG955" s="2197"/>
      <c r="AH955" s="2197"/>
      <c r="AI955" s="2197"/>
    </row>
    <row r="956" spans="30:35">
      <c r="AD956" s="2197"/>
      <c r="AE956" s="2197"/>
      <c r="AF956" s="2197"/>
      <c r="AG956" s="2197"/>
      <c r="AH956" s="2197"/>
      <c r="AI956" s="2197"/>
    </row>
    <row r="957" spans="30:35">
      <c r="AD957" s="2197"/>
      <c r="AE957" s="2197"/>
      <c r="AF957" s="2197"/>
      <c r="AG957" s="2197"/>
      <c r="AH957" s="2197"/>
      <c r="AI957" s="2197"/>
    </row>
    <row r="958" spans="30:35">
      <c r="AD958" s="2197"/>
      <c r="AE958" s="2197"/>
      <c r="AF958" s="2197"/>
      <c r="AG958" s="2197"/>
      <c r="AH958" s="2197"/>
      <c r="AI958" s="2197"/>
    </row>
    <row r="959" spans="30:35">
      <c r="AD959" s="2197"/>
      <c r="AE959" s="2197"/>
      <c r="AF959" s="2197"/>
      <c r="AG959" s="2197"/>
      <c r="AH959" s="2197"/>
      <c r="AI959" s="2197"/>
    </row>
    <row r="960" spans="30:35">
      <c r="AD960" s="2197"/>
      <c r="AE960" s="2197"/>
      <c r="AF960" s="2197"/>
      <c r="AG960" s="2197"/>
      <c r="AH960" s="2197"/>
      <c r="AI960" s="2197"/>
    </row>
    <row r="961" spans="30:35">
      <c r="AD961" s="2197"/>
      <c r="AE961" s="2197"/>
      <c r="AF961" s="2197"/>
      <c r="AG961" s="2197"/>
      <c r="AH961" s="2197"/>
      <c r="AI961" s="2197"/>
    </row>
    <row r="962" spans="30:35">
      <c r="AD962" s="2197"/>
      <c r="AE962" s="2197"/>
      <c r="AF962" s="2197"/>
      <c r="AG962" s="2197"/>
      <c r="AH962" s="2197"/>
      <c r="AI962" s="2197"/>
    </row>
    <row r="963" spans="30:35">
      <c r="AD963" s="2197"/>
      <c r="AE963" s="2197"/>
      <c r="AF963" s="2197"/>
      <c r="AG963" s="2197"/>
      <c r="AH963" s="2197"/>
      <c r="AI963" s="2197"/>
    </row>
    <row r="964" spans="30:35">
      <c r="AD964" s="2197"/>
      <c r="AE964" s="2197"/>
      <c r="AF964" s="2197"/>
      <c r="AG964" s="2197"/>
      <c r="AH964" s="2197"/>
      <c r="AI964" s="2197"/>
    </row>
    <row r="965" spans="30:35">
      <c r="AD965" s="2197"/>
      <c r="AE965" s="2197"/>
      <c r="AF965" s="2197"/>
      <c r="AG965" s="2197"/>
      <c r="AH965" s="2197"/>
      <c r="AI965" s="2197"/>
    </row>
    <row r="966" spans="30:35">
      <c r="AD966" s="2197"/>
      <c r="AE966" s="2197"/>
      <c r="AF966" s="2197"/>
      <c r="AG966" s="2197"/>
      <c r="AH966" s="2197"/>
      <c r="AI966" s="2197"/>
    </row>
    <row r="967" spans="30:35">
      <c r="AD967" s="2197"/>
      <c r="AE967" s="2197"/>
      <c r="AF967" s="2197"/>
      <c r="AG967" s="2197"/>
      <c r="AH967" s="2197"/>
      <c r="AI967" s="2197"/>
    </row>
    <row r="968" spans="30:35">
      <c r="AD968" s="2197"/>
      <c r="AE968" s="2197"/>
      <c r="AF968" s="2197"/>
      <c r="AG968" s="2197"/>
      <c r="AH968" s="2197"/>
      <c r="AI968" s="2197"/>
    </row>
    <row r="969" spans="30:35">
      <c r="AD969" s="2197"/>
      <c r="AE969" s="2197"/>
      <c r="AF969" s="2197"/>
      <c r="AG969" s="2197"/>
      <c r="AH969" s="2197"/>
      <c r="AI969" s="2197"/>
    </row>
    <row r="970" spans="30:35">
      <c r="AD970" s="2197"/>
      <c r="AE970" s="2197"/>
      <c r="AF970" s="2197"/>
      <c r="AG970" s="2197"/>
      <c r="AH970" s="2197"/>
      <c r="AI970" s="2197"/>
    </row>
    <row r="971" spans="30:35">
      <c r="AD971" s="2197"/>
      <c r="AE971" s="2197"/>
      <c r="AF971" s="2197"/>
      <c r="AG971" s="2197"/>
      <c r="AH971" s="2197"/>
      <c r="AI971" s="2197"/>
    </row>
    <row r="972" spans="30:35">
      <c r="AD972" s="2197"/>
      <c r="AE972" s="2197"/>
      <c r="AF972" s="2197"/>
      <c r="AG972" s="2197"/>
      <c r="AH972" s="2197"/>
      <c r="AI972" s="2197"/>
    </row>
    <row r="973" spans="30:35">
      <c r="AD973" s="2197"/>
      <c r="AE973" s="2197"/>
      <c r="AF973" s="2197"/>
      <c r="AG973" s="2197"/>
      <c r="AH973" s="2197"/>
      <c r="AI973" s="2197"/>
    </row>
    <row r="974" spans="30:35">
      <c r="AD974" s="2197"/>
      <c r="AE974" s="2197"/>
      <c r="AF974" s="2197"/>
      <c r="AG974" s="2197"/>
      <c r="AH974" s="2197"/>
      <c r="AI974" s="2197"/>
    </row>
    <row r="975" spans="30:35">
      <c r="AD975" s="2197"/>
      <c r="AE975" s="2197"/>
      <c r="AF975" s="2197"/>
      <c r="AG975" s="2197"/>
      <c r="AH975" s="2197"/>
      <c r="AI975" s="2197"/>
    </row>
    <row r="976" spans="30:35">
      <c r="AD976" s="2197"/>
      <c r="AE976" s="2197"/>
      <c r="AF976" s="2197"/>
      <c r="AG976" s="2197"/>
      <c r="AH976" s="2197"/>
      <c r="AI976" s="2197"/>
    </row>
    <row r="977" spans="30:35">
      <c r="AD977" s="2197"/>
      <c r="AE977" s="2197"/>
      <c r="AF977" s="2197"/>
      <c r="AG977" s="2197"/>
      <c r="AH977" s="2197"/>
      <c r="AI977" s="2197"/>
    </row>
    <row r="978" spans="30:35">
      <c r="AD978" s="2197"/>
      <c r="AE978" s="2197"/>
      <c r="AF978" s="2197"/>
      <c r="AG978" s="2197"/>
      <c r="AH978" s="2197"/>
      <c r="AI978" s="2197"/>
    </row>
    <row r="979" spans="30:35">
      <c r="AD979" s="2197"/>
      <c r="AE979" s="2197"/>
      <c r="AF979" s="2197"/>
      <c r="AG979" s="2197"/>
      <c r="AH979" s="2197"/>
      <c r="AI979" s="2197"/>
    </row>
    <row r="980" spans="30:35">
      <c r="AD980" s="2197"/>
      <c r="AE980" s="2197"/>
      <c r="AF980" s="2197"/>
      <c r="AG980" s="2197"/>
      <c r="AH980" s="2197"/>
      <c r="AI980" s="2197"/>
    </row>
    <row r="981" spans="30:35">
      <c r="AD981" s="2197"/>
      <c r="AE981" s="2197"/>
      <c r="AF981" s="2197"/>
      <c r="AG981" s="2197"/>
      <c r="AH981" s="2197"/>
      <c r="AI981" s="2197"/>
    </row>
    <row r="982" spans="30:35">
      <c r="AD982" s="2197"/>
      <c r="AE982" s="2197"/>
      <c r="AF982" s="2197"/>
      <c r="AG982" s="2197"/>
      <c r="AH982" s="2197"/>
      <c r="AI982" s="2197"/>
    </row>
    <row r="983" spans="30:35">
      <c r="AD983" s="2197"/>
      <c r="AE983" s="2197"/>
      <c r="AF983" s="2197"/>
      <c r="AG983" s="2197"/>
      <c r="AH983" s="2197"/>
      <c r="AI983" s="2197"/>
    </row>
    <row r="984" spans="30:35">
      <c r="AD984" s="2197"/>
      <c r="AE984" s="2197"/>
      <c r="AF984" s="2197"/>
      <c r="AG984" s="2197"/>
      <c r="AH984" s="2197"/>
      <c r="AI984" s="2197"/>
    </row>
    <row r="985" spans="30:35">
      <c r="AD985" s="2197"/>
      <c r="AE985" s="2197"/>
      <c r="AF985" s="2197"/>
      <c r="AG985" s="2197"/>
      <c r="AH985" s="2197"/>
      <c r="AI985" s="2197"/>
    </row>
    <row r="986" spans="30:35">
      <c r="AD986" s="2197"/>
      <c r="AE986" s="2197"/>
      <c r="AF986" s="2197"/>
      <c r="AG986" s="2197"/>
      <c r="AH986" s="2197"/>
      <c r="AI986" s="2197"/>
    </row>
    <row r="987" spans="30:35">
      <c r="AD987" s="2197"/>
      <c r="AE987" s="2197"/>
      <c r="AF987" s="2197"/>
      <c r="AG987" s="2197"/>
      <c r="AH987" s="2197"/>
      <c r="AI987" s="2197"/>
    </row>
    <row r="988" spans="30:35">
      <c r="AD988" s="2197"/>
      <c r="AE988" s="2197"/>
      <c r="AF988" s="2197"/>
      <c r="AG988" s="2197"/>
      <c r="AH988" s="2197"/>
      <c r="AI988" s="2197"/>
    </row>
    <row r="989" spans="30:35">
      <c r="AD989" s="2197"/>
      <c r="AE989" s="2197"/>
      <c r="AF989" s="2197"/>
      <c r="AG989" s="2197"/>
      <c r="AH989" s="2197"/>
      <c r="AI989" s="2197"/>
    </row>
    <row r="990" spans="30:35">
      <c r="AD990" s="2197"/>
      <c r="AE990" s="2197"/>
      <c r="AF990" s="2197"/>
      <c r="AG990" s="2197"/>
      <c r="AH990" s="2197"/>
      <c r="AI990" s="2197"/>
    </row>
    <row r="991" spans="30:35">
      <c r="AD991" s="2197"/>
      <c r="AE991" s="2197"/>
      <c r="AF991" s="2197"/>
      <c r="AG991" s="2197"/>
      <c r="AH991" s="2197"/>
      <c r="AI991" s="2197"/>
    </row>
    <row r="992" spans="30:35">
      <c r="AD992" s="2197"/>
      <c r="AE992" s="2197"/>
      <c r="AF992" s="2197"/>
      <c r="AG992" s="2197"/>
      <c r="AH992" s="2197"/>
      <c r="AI992" s="2197"/>
    </row>
    <row r="993" spans="30:35">
      <c r="AD993" s="2197"/>
      <c r="AE993" s="2197"/>
      <c r="AF993" s="2197"/>
      <c r="AG993" s="2197"/>
      <c r="AH993" s="2197"/>
      <c r="AI993" s="2197"/>
    </row>
    <row r="994" spans="30:35">
      <c r="AD994" s="2197"/>
      <c r="AE994" s="2197"/>
      <c r="AF994" s="2197"/>
      <c r="AG994" s="2197"/>
      <c r="AH994" s="2197"/>
      <c r="AI994" s="2197"/>
    </row>
    <row r="995" spans="30:35">
      <c r="AD995" s="2197"/>
      <c r="AE995" s="2197"/>
      <c r="AF995" s="2197"/>
      <c r="AG995" s="2197"/>
      <c r="AH995" s="2197"/>
      <c r="AI995" s="2197"/>
    </row>
    <row r="996" spans="30:35">
      <c r="AD996" s="2197"/>
      <c r="AE996" s="2197"/>
      <c r="AF996" s="2197"/>
      <c r="AG996" s="2197"/>
      <c r="AH996" s="2197"/>
      <c r="AI996" s="2197"/>
    </row>
    <row r="997" spans="30:35">
      <c r="AD997" s="2197"/>
      <c r="AE997" s="2197"/>
      <c r="AF997" s="2197"/>
      <c r="AG997" s="2197"/>
      <c r="AH997" s="2197"/>
      <c r="AI997" s="2197"/>
    </row>
    <row r="998" spans="30:35">
      <c r="AD998" s="2197"/>
      <c r="AE998" s="2197"/>
      <c r="AF998" s="2197"/>
      <c r="AG998" s="2197"/>
      <c r="AH998" s="2197"/>
      <c r="AI998" s="2197"/>
    </row>
    <row r="999" spans="30:35">
      <c r="AD999" s="2197"/>
      <c r="AE999" s="2197"/>
      <c r="AF999" s="2197"/>
      <c r="AG999" s="2197"/>
      <c r="AH999" s="2197"/>
      <c r="AI999" s="2197"/>
    </row>
    <row r="1000" spans="30:35">
      <c r="AD1000" s="2197"/>
      <c r="AE1000" s="2197"/>
      <c r="AF1000" s="2197"/>
      <c r="AG1000" s="2197"/>
      <c r="AH1000" s="2197"/>
      <c r="AI1000" s="2197"/>
    </row>
    <row r="1001" spans="30:35">
      <c r="AD1001" s="2197"/>
      <c r="AE1001" s="2197"/>
      <c r="AF1001" s="2197"/>
      <c r="AG1001" s="2197"/>
      <c r="AH1001" s="2197"/>
      <c r="AI1001" s="2197"/>
    </row>
    <row r="1002" spans="30:35">
      <c r="AD1002" s="2197"/>
      <c r="AE1002" s="2197"/>
      <c r="AF1002" s="2197"/>
      <c r="AG1002" s="2197"/>
      <c r="AH1002" s="2197"/>
      <c r="AI1002" s="2197"/>
    </row>
    <row r="1003" spans="30:35">
      <c r="AD1003" s="2197"/>
      <c r="AE1003" s="2197"/>
      <c r="AF1003" s="2197"/>
      <c r="AG1003" s="2197"/>
      <c r="AH1003" s="2197"/>
      <c r="AI1003" s="2197"/>
    </row>
    <row r="1004" spans="30:35">
      <c r="AD1004" s="2197"/>
      <c r="AE1004" s="2197"/>
      <c r="AF1004" s="2197"/>
      <c r="AG1004" s="2197"/>
      <c r="AH1004" s="2197"/>
      <c r="AI1004" s="2197"/>
    </row>
    <row r="1005" spans="30:35">
      <c r="AD1005" s="2197"/>
      <c r="AE1005" s="2197"/>
      <c r="AF1005" s="2197"/>
      <c r="AG1005" s="2197"/>
      <c r="AH1005" s="2197"/>
      <c r="AI1005" s="2197"/>
    </row>
    <row r="1006" spans="30:35">
      <c r="AD1006" s="2197"/>
      <c r="AE1006" s="2197"/>
      <c r="AF1006" s="2197"/>
      <c r="AG1006" s="2197"/>
      <c r="AH1006" s="2197"/>
      <c r="AI1006" s="2197"/>
    </row>
    <row r="1007" spans="30:35">
      <c r="AD1007" s="2197"/>
      <c r="AE1007" s="2197"/>
      <c r="AF1007" s="2197"/>
      <c r="AG1007" s="2197"/>
      <c r="AH1007" s="2197"/>
      <c r="AI1007" s="2197"/>
    </row>
    <row r="1008" spans="30:35">
      <c r="AD1008" s="2197"/>
      <c r="AE1008" s="2197"/>
      <c r="AF1008" s="2197"/>
      <c r="AG1008" s="2197"/>
      <c r="AH1008" s="2197"/>
      <c r="AI1008" s="2197"/>
    </row>
    <row r="1009" spans="30:35">
      <c r="AD1009" s="2197"/>
      <c r="AE1009" s="2197"/>
      <c r="AF1009" s="2197"/>
      <c r="AG1009" s="2197"/>
      <c r="AH1009" s="2197"/>
      <c r="AI1009" s="2197"/>
    </row>
    <row r="1010" spans="30:35">
      <c r="AD1010" s="2197"/>
      <c r="AE1010" s="2197"/>
      <c r="AF1010" s="2197"/>
      <c r="AG1010" s="2197"/>
      <c r="AH1010" s="2197"/>
      <c r="AI1010" s="2197"/>
    </row>
    <row r="1011" spans="30:35">
      <c r="AD1011" s="2197"/>
      <c r="AE1011" s="2197"/>
      <c r="AF1011" s="2197"/>
      <c r="AG1011" s="2197"/>
      <c r="AH1011" s="2197"/>
      <c r="AI1011" s="2197"/>
    </row>
    <row r="1012" spans="30:35">
      <c r="AD1012" s="2197"/>
      <c r="AE1012" s="2197"/>
      <c r="AF1012" s="2197"/>
      <c r="AG1012" s="2197"/>
      <c r="AH1012" s="2197"/>
      <c r="AI1012" s="2197"/>
    </row>
    <row r="1013" spans="30:35">
      <c r="AD1013" s="2197"/>
      <c r="AE1013" s="2197"/>
      <c r="AF1013" s="2197"/>
      <c r="AG1013" s="2197"/>
      <c r="AH1013" s="2197"/>
      <c r="AI1013" s="2197"/>
    </row>
    <row r="1014" spans="30:35">
      <c r="AD1014" s="2197"/>
      <c r="AE1014" s="2197"/>
      <c r="AF1014" s="2197"/>
      <c r="AG1014" s="2197"/>
      <c r="AH1014" s="2197"/>
      <c r="AI1014" s="2197"/>
    </row>
    <row r="1015" spans="30:35">
      <c r="AD1015" s="2197"/>
      <c r="AE1015" s="2197"/>
      <c r="AF1015" s="2197"/>
      <c r="AG1015" s="2197"/>
      <c r="AH1015" s="2197"/>
      <c r="AI1015" s="2197"/>
    </row>
    <row r="1016" spans="30:35">
      <c r="AD1016" s="2197"/>
      <c r="AE1016" s="2197"/>
      <c r="AF1016" s="2197"/>
      <c r="AG1016" s="2197"/>
      <c r="AH1016" s="2197"/>
      <c r="AI1016" s="2197"/>
    </row>
    <row r="1017" spans="30:35">
      <c r="AD1017" s="2197"/>
      <c r="AE1017" s="2197"/>
      <c r="AF1017" s="2197"/>
      <c r="AG1017" s="2197"/>
      <c r="AH1017" s="2197"/>
      <c r="AI1017" s="2197"/>
    </row>
    <row r="1018" spans="30:35">
      <c r="AD1018" s="2197"/>
      <c r="AE1018" s="2197"/>
      <c r="AF1018" s="2197"/>
      <c r="AG1018" s="2197"/>
      <c r="AH1018" s="2197"/>
      <c r="AI1018" s="2197"/>
    </row>
    <row r="1019" spans="30:35">
      <c r="AD1019" s="2197"/>
      <c r="AE1019" s="2197"/>
      <c r="AF1019" s="2197"/>
      <c r="AG1019" s="2197"/>
      <c r="AH1019" s="2197"/>
      <c r="AI1019" s="2197"/>
    </row>
    <row r="1020" spans="30:35">
      <c r="AD1020" s="2197"/>
      <c r="AE1020" s="2197"/>
      <c r="AF1020" s="2197"/>
      <c r="AG1020" s="2197"/>
      <c r="AH1020" s="2197"/>
      <c r="AI1020" s="2197"/>
    </row>
    <row r="1021" spans="30:35">
      <c r="AD1021" s="2197"/>
      <c r="AE1021" s="2197"/>
      <c r="AF1021" s="2197"/>
      <c r="AG1021" s="2197"/>
      <c r="AH1021" s="2197"/>
      <c r="AI1021" s="2197"/>
    </row>
    <row r="1022" spans="30:35">
      <c r="AD1022" s="2197"/>
      <c r="AE1022" s="2197"/>
      <c r="AF1022" s="2197"/>
      <c r="AG1022" s="2197"/>
      <c r="AH1022" s="2197"/>
      <c r="AI1022" s="2197"/>
    </row>
    <row r="1023" spans="30:35">
      <c r="AD1023" s="2197"/>
      <c r="AE1023" s="2197"/>
      <c r="AF1023" s="2197"/>
      <c r="AG1023" s="2197"/>
      <c r="AH1023" s="2197"/>
      <c r="AI1023" s="2197"/>
    </row>
    <row r="1024" spans="30:35">
      <c r="AD1024" s="2197"/>
      <c r="AE1024" s="2197"/>
      <c r="AF1024" s="2197"/>
      <c r="AG1024" s="2197"/>
      <c r="AH1024" s="2197"/>
      <c r="AI1024" s="2197"/>
    </row>
    <row r="1025" spans="30:35">
      <c r="AD1025" s="2197"/>
      <c r="AE1025" s="2197"/>
      <c r="AF1025" s="2197"/>
      <c r="AG1025" s="2197"/>
      <c r="AH1025" s="2197"/>
      <c r="AI1025" s="2197"/>
    </row>
    <row r="1026" spans="30:35">
      <c r="AD1026" s="2197"/>
      <c r="AE1026" s="2197"/>
      <c r="AF1026" s="2197"/>
      <c r="AG1026" s="2197"/>
      <c r="AH1026" s="2197"/>
      <c r="AI1026" s="2197"/>
    </row>
    <row r="1027" spans="30:35">
      <c r="AD1027" s="2197"/>
      <c r="AE1027" s="2197"/>
      <c r="AF1027" s="2197"/>
      <c r="AG1027" s="2197"/>
      <c r="AH1027" s="2197"/>
      <c r="AI1027" s="2197"/>
    </row>
    <row r="1028" spans="30:35">
      <c r="AD1028" s="2197"/>
      <c r="AE1028" s="2197"/>
      <c r="AF1028" s="2197"/>
      <c r="AG1028" s="2197"/>
      <c r="AH1028" s="2197"/>
      <c r="AI1028" s="2197"/>
    </row>
    <row r="1029" spans="30:35">
      <c r="AD1029" s="2197"/>
      <c r="AE1029" s="2197"/>
      <c r="AF1029" s="2197"/>
      <c r="AG1029" s="2197"/>
      <c r="AH1029" s="2197"/>
      <c r="AI1029" s="2197"/>
    </row>
    <row r="1030" spans="30:35">
      <c r="AD1030" s="2197"/>
      <c r="AE1030" s="2197"/>
      <c r="AF1030" s="2197"/>
      <c r="AG1030" s="2197"/>
      <c r="AH1030" s="2197"/>
      <c r="AI1030" s="2197"/>
    </row>
    <row r="1031" spans="30:35">
      <c r="AD1031" s="2197"/>
      <c r="AE1031" s="2197"/>
      <c r="AF1031" s="2197"/>
      <c r="AG1031" s="2197"/>
      <c r="AH1031" s="2197"/>
      <c r="AI1031" s="2197"/>
    </row>
    <row r="1032" spans="30:35">
      <c r="AD1032" s="2197"/>
      <c r="AE1032" s="2197"/>
      <c r="AF1032" s="2197"/>
      <c r="AG1032" s="2197"/>
      <c r="AH1032" s="2197"/>
      <c r="AI1032" s="2197"/>
    </row>
    <row r="1033" spans="30:35">
      <c r="AD1033" s="2197"/>
      <c r="AE1033" s="2197"/>
      <c r="AF1033" s="2197"/>
      <c r="AG1033" s="2197"/>
      <c r="AH1033" s="2197"/>
      <c r="AI1033" s="2197"/>
    </row>
    <row r="1034" spans="30:35">
      <c r="AD1034" s="2197"/>
      <c r="AE1034" s="2197"/>
      <c r="AF1034" s="2197"/>
      <c r="AG1034" s="2197"/>
      <c r="AH1034" s="2197"/>
      <c r="AI1034" s="2197"/>
    </row>
    <row r="1035" spans="30:35">
      <c r="AD1035" s="2197"/>
      <c r="AE1035" s="2197"/>
      <c r="AF1035" s="2197"/>
      <c r="AG1035" s="2197"/>
      <c r="AH1035" s="2197"/>
      <c r="AI1035" s="2197"/>
    </row>
    <row r="1036" spans="30:35">
      <c r="AD1036" s="2197"/>
      <c r="AE1036" s="2197"/>
      <c r="AF1036" s="2197"/>
      <c r="AG1036" s="2197"/>
      <c r="AH1036" s="2197"/>
      <c r="AI1036" s="2197"/>
    </row>
    <row r="1037" spans="30:35">
      <c r="AD1037" s="2197"/>
      <c r="AE1037" s="2197"/>
      <c r="AF1037" s="2197"/>
      <c r="AG1037" s="2197"/>
      <c r="AH1037" s="2197"/>
      <c r="AI1037" s="2197"/>
    </row>
    <row r="1038" spans="30:35">
      <c r="AD1038" s="2197"/>
      <c r="AE1038" s="2197"/>
      <c r="AF1038" s="2197"/>
      <c r="AG1038" s="2197"/>
      <c r="AH1038" s="2197"/>
      <c r="AI1038" s="2197"/>
    </row>
    <row r="1039" spans="30:35">
      <c r="AD1039" s="2197"/>
      <c r="AE1039" s="2197"/>
      <c r="AF1039" s="2197"/>
      <c r="AG1039" s="2197"/>
      <c r="AH1039" s="2197"/>
      <c r="AI1039" s="2197"/>
    </row>
    <row r="1040" spans="30:35">
      <c r="AD1040" s="2197"/>
      <c r="AE1040" s="2197"/>
      <c r="AF1040" s="2197"/>
      <c r="AG1040" s="2197"/>
      <c r="AH1040" s="2197"/>
      <c r="AI1040" s="2197"/>
    </row>
    <row r="1041" spans="30:35">
      <c r="AD1041" s="2197"/>
      <c r="AE1041" s="2197"/>
      <c r="AF1041" s="2197"/>
      <c r="AG1041" s="2197"/>
      <c r="AH1041" s="2197"/>
      <c r="AI1041" s="2197"/>
    </row>
    <row r="1042" spans="30:35">
      <c r="AD1042" s="2197"/>
      <c r="AE1042" s="2197"/>
      <c r="AF1042" s="2197"/>
      <c r="AG1042" s="2197"/>
      <c r="AH1042" s="2197"/>
      <c r="AI1042" s="2197"/>
    </row>
    <row r="1043" spans="30:35">
      <c r="AD1043" s="2197"/>
      <c r="AE1043" s="2197"/>
      <c r="AF1043" s="2197"/>
      <c r="AG1043" s="2197"/>
      <c r="AH1043" s="2197"/>
      <c r="AI1043" s="2197"/>
    </row>
    <row r="1044" spans="30:35">
      <c r="AD1044" s="2197"/>
      <c r="AE1044" s="2197"/>
      <c r="AF1044" s="2197"/>
      <c r="AG1044" s="2197"/>
      <c r="AH1044" s="2197"/>
      <c r="AI1044" s="2197"/>
    </row>
    <row r="1045" spans="30:35">
      <c r="AD1045" s="2197"/>
      <c r="AE1045" s="2197"/>
      <c r="AF1045" s="2197"/>
      <c r="AG1045" s="2197"/>
      <c r="AH1045" s="2197"/>
      <c r="AI1045" s="2197"/>
    </row>
    <row r="1046" spans="30:35">
      <c r="AD1046" s="2197"/>
      <c r="AE1046" s="2197"/>
      <c r="AF1046" s="2197"/>
      <c r="AG1046" s="2197"/>
      <c r="AH1046" s="2197"/>
      <c r="AI1046" s="2197"/>
    </row>
    <row r="1047" spans="30:35">
      <c r="AD1047" s="2197"/>
      <c r="AE1047" s="2197"/>
      <c r="AF1047" s="2197"/>
      <c r="AG1047" s="2197"/>
      <c r="AH1047" s="2197"/>
      <c r="AI1047" s="2197"/>
    </row>
    <row r="1048" spans="30:35">
      <c r="AD1048" s="2197"/>
      <c r="AE1048" s="2197"/>
      <c r="AF1048" s="2197"/>
      <c r="AG1048" s="2197"/>
      <c r="AH1048" s="2197"/>
      <c r="AI1048" s="2197"/>
    </row>
    <row r="1049" spans="30:35">
      <c r="AD1049" s="2197"/>
      <c r="AE1049" s="2197"/>
      <c r="AF1049" s="2197"/>
      <c r="AG1049" s="2197"/>
      <c r="AH1049" s="2197"/>
      <c r="AI1049" s="2197"/>
    </row>
    <row r="1050" spans="30:35">
      <c r="AD1050" s="2197"/>
      <c r="AE1050" s="2197"/>
      <c r="AF1050" s="2197"/>
      <c r="AG1050" s="2197"/>
      <c r="AH1050" s="2197"/>
      <c r="AI1050" s="2197"/>
    </row>
    <row r="1051" spans="30:35">
      <c r="AD1051" s="2197"/>
      <c r="AE1051" s="2197"/>
      <c r="AF1051" s="2197"/>
      <c r="AG1051" s="2197"/>
      <c r="AH1051" s="2197"/>
      <c r="AI1051" s="2197"/>
    </row>
    <row r="1052" spans="30:35">
      <c r="AD1052" s="2197"/>
      <c r="AE1052" s="2197"/>
      <c r="AF1052" s="2197"/>
      <c r="AG1052" s="2197"/>
      <c r="AH1052" s="2197"/>
      <c r="AI1052" s="2197"/>
    </row>
    <row r="1053" spans="30:35">
      <c r="AD1053" s="2197"/>
      <c r="AE1053" s="2197"/>
      <c r="AF1053" s="2197"/>
      <c r="AG1053" s="2197"/>
      <c r="AH1053" s="2197"/>
      <c r="AI1053" s="2197"/>
    </row>
    <row r="1054" spans="30:35">
      <c r="AD1054" s="2197"/>
      <c r="AE1054" s="2197"/>
      <c r="AF1054" s="2197"/>
      <c r="AG1054" s="2197"/>
      <c r="AH1054" s="2197"/>
      <c r="AI1054" s="2197"/>
    </row>
    <row r="1055" spans="30:35">
      <c r="AD1055" s="2197"/>
      <c r="AE1055" s="2197"/>
      <c r="AF1055" s="2197"/>
      <c r="AG1055" s="2197"/>
      <c r="AH1055" s="2197"/>
      <c r="AI1055" s="2197"/>
    </row>
    <row r="1056" spans="30:35">
      <c r="AD1056" s="2197"/>
      <c r="AE1056" s="2197"/>
      <c r="AF1056" s="2197"/>
      <c r="AG1056" s="2197"/>
      <c r="AH1056" s="2197"/>
      <c r="AI1056" s="2197"/>
    </row>
    <row r="1057" spans="30:35">
      <c r="AD1057" s="2197"/>
      <c r="AE1057" s="2197"/>
      <c r="AF1057" s="2197"/>
      <c r="AG1057" s="2197"/>
      <c r="AH1057" s="2197"/>
      <c r="AI1057" s="2197"/>
    </row>
    <row r="1058" spans="30:35">
      <c r="AD1058" s="2197"/>
      <c r="AE1058" s="2197"/>
      <c r="AF1058" s="2197"/>
      <c r="AG1058" s="2197"/>
      <c r="AH1058" s="2197"/>
      <c r="AI1058" s="2197"/>
    </row>
    <row r="1059" spans="30:35">
      <c r="AD1059" s="2197"/>
      <c r="AE1059" s="2197"/>
      <c r="AF1059" s="2197"/>
      <c r="AG1059" s="2197"/>
      <c r="AH1059" s="2197"/>
      <c r="AI1059" s="2197"/>
    </row>
    <row r="1060" spans="30:35">
      <c r="AD1060" s="2197"/>
      <c r="AE1060" s="2197"/>
      <c r="AF1060" s="2197"/>
      <c r="AG1060" s="2197"/>
      <c r="AH1060" s="2197"/>
      <c r="AI1060" s="2197"/>
    </row>
    <row r="1061" spans="30:35">
      <c r="AD1061" s="2197"/>
      <c r="AE1061" s="2197"/>
      <c r="AF1061" s="2197"/>
      <c r="AG1061" s="2197"/>
      <c r="AH1061" s="2197"/>
      <c r="AI1061" s="2197"/>
    </row>
    <row r="1062" spans="30:35">
      <c r="AD1062" s="2197"/>
      <c r="AE1062" s="2197"/>
      <c r="AF1062" s="2197"/>
      <c r="AG1062" s="2197"/>
      <c r="AH1062" s="2197"/>
      <c r="AI1062" s="2197"/>
    </row>
    <row r="1063" spans="30:35">
      <c r="AD1063" s="2197"/>
      <c r="AE1063" s="2197"/>
      <c r="AF1063" s="2197"/>
      <c r="AG1063" s="2197"/>
      <c r="AH1063" s="2197"/>
      <c r="AI1063" s="2197"/>
    </row>
    <row r="1064" spans="30:35">
      <c r="AD1064" s="2197"/>
      <c r="AE1064" s="2197"/>
      <c r="AF1064" s="2197"/>
      <c r="AG1064" s="2197"/>
      <c r="AH1064" s="2197"/>
      <c r="AI1064" s="2197"/>
    </row>
    <row r="1065" spans="30:35">
      <c r="AD1065" s="2197"/>
      <c r="AE1065" s="2197"/>
      <c r="AF1065" s="2197"/>
      <c r="AG1065" s="2197"/>
      <c r="AH1065" s="2197"/>
      <c r="AI1065" s="2197"/>
    </row>
    <row r="1066" spans="30:35">
      <c r="AD1066" s="2197"/>
      <c r="AE1066" s="2197"/>
      <c r="AF1066" s="2197"/>
      <c r="AG1066" s="2197"/>
      <c r="AH1066" s="2197"/>
      <c r="AI1066" s="2197"/>
    </row>
    <row r="1067" spans="30:35">
      <c r="AD1067" s="2197"/>
      <c r="AE1067" s="2197"/>
      <c r="AF1067" s="2197"/>
      <c r="AG1067" s="2197"/>
      <c r="AH1067" s="2197"/>
      <c r="AI1067" s="2197"/>
    </row>
    <row r="1068" spans="30:35">
      <c r="AD1068" s="2197"/>
      <c r="AE1068" s="2197"/>
      <c r="AF1068" s="2197"/>
      <c r="AG1068" s="2197"/>
      <c r="AH1068" s="2197"/>
      <c r="AI1068" s="2197"/>
    </row>
    <row r="1069" spans="30:35">
      <c r="AD1069" s="2197"/>
      <c r="AE1069" s="2197"/>
      <c r="AF1069" s="2197"/>
      <c r="AG1069" s="2197"/>
      <c r="AH1069" s="2197"/>
      <c r="AI1069" s="2197"/>
    </row>
    <row r="1070" spans="30:35">
      <c r="AD1070" s="2197"/>
      <c r="AE1070" s="2197"/>
      <c r="AF1070" s="2197"/>
      <c r="AG1070" s="2197"/>
      <c r="AH1070" s="2197"/>
      <c r="AI1070" s="2197"/>
    </row>
    <row r="1071" spans="30:35">
      <c r="AD1071" s="2197"/>
      <c r="AE1071" s="2197"/>
      <c r="AF1071" s="2197"/>
      <c r="AG1071" s="2197"/>
      <c r="AH1071" s="2197"/>
      <c r="AI1071" s="2197"/>
    </row>
    <row r="1072" spans="30:35">
      <c r="AD1072" s="2197"/>
      <c r="AE1072" s="2197"/>
      <c r="AF1072" s="2197"/>
      <c r="AG1072" s="2197"/>
      <c r="AH1072" s="2197"/>
      <c r="AI1072" s="2197"/>
    </row>
    <row r="1073" spans="30:35">
      <c r="AD1073" s="2197"/>
      <c r="AE1073" s="2197"/>
      <c r="AF1073" s="2197"/>
      <c r="AG1073" s="2197"/>
      <c r="AH1073" s="2197"/>
      <c r="AI1073" s="2197"/>
    </row>
    <row r="1074" spans="30:35">
      <c r="AD1074" s="2197"/>
      <c r="AE1074" s="2197"/>
      <c r="AF1074" s="2197"/>
      <c r="AG1074" s="2197"/>
      <c r="AH1074" s="2197"/>
      <c r="AI1074" s="2197"/>
    </row>
    <row r="1075" spans="30:35">
      <c r="AD1075" s="2197"/>
      <c r="AE1075" s="2197"/>
      <c r="AF1075" s="2197"/>
      <c r="AG1075" s="2197"/>
      <c r="AH1075" s="2197"/>
      <c r="AI1075" s="2197"/>
    </row>
    <row r="1076" spans="30:35">
      <c r="AD1076" s="2197"/>
      <c r="AE1076" s="2197"/>
      <c r="AF1076" s="2197"/>
      <c r="AG1076" s="2197"/>
      <c r="AH1076" s="2197"/>
      <c r="AI1076" s="2197"/>
    </row>
    <row r="1077" spans="30:35">
      <c r="AD1077" s="2197"/>
      <c r="AE1077" s="2197"/>
      <c r="AF1077" s="2197"/>
      <c r="AG1077" s="2197"/>
      <c r="AH1077" s="2197"/>
      <c r="AI1077" s="2197"/>
    </row>
    <row r="1078" spans="30:35">
      <c r="AD1078" s="2197"/>
      <c r="AE1078" s="2197"/>
      <c r="AF1078" s="2197"/>
      <c r="AG1078" s="2197"/>
      <c r="AH1078" s="2197"/>
      <c r="AI1078" s="2197"/>
    </row>
    <row r="1079" spans="30:35">
      <c r="AD1079" s="2197"/>
      <c r="AE1079" s="2197"/>
      <c r="AF1079" s="2197"/>
      <c r="AG1079" s="2197"/>
      <c r="AH1079" s="2197"/>
      <c r="AI1079" s="2197"/>
    </row>
    <row r="1080" spans="30:35">
      <c r="AD1080" s="2197"/>
      <c r="AE1080" s="2197"/>
      <c r="AF1080" s="2197"/>
      <c r="AG1080" s="2197"/>
      <c r="AH1080" s="2197"/>
      <c r="AI1080" s="2197"/>
    </row>
    <row r="1081" spans="30:35">
      <c r="AD1081" s="2197"/>
      <c r="AE1081" s="2197"/>
      <c r="AF1081" s="2197"/>
      <c r="AG1081" s="2197"/>
      <c r="AH1081" s="2197"/>
      <c r="AI1081" s="2197"/>
    </row>
    <row r="1082" spans="30:35">
      <c r="AD1082" s="2197"/>
      <c r="AE1082" s="2197"/>
      <c r="AF1082" s="2197"/>
      <c r="AG1082" s="2197"/>
      <c r="AH1082" s="2197"/>
      <c r="AI1082" s="2197"/>
    </row>
    <row r="1083" spans="30:35">
      <c r="AD1083" s="2197"/>
      <c r="AE1083" s="2197"/>
      <c r="AF1083" s="2197"/>
      <c r="AG1083" s="2197"/>
      <c r="AH1083" s="2197"/>
      <c r="AI1083" s="2197"/>
    </row>
    <row r="1084" spans="30:35">
      <c r="AD1084" s="2197"/>
      <c r="AE1084" s="2197"/>
      <c r="AF1084" s="2197"/>
      <c r="AG1084" s="2197"/>
      <c r="AH1084" s="2197"/>
      <c r="AI1084" s="2197"/>
    </row>
    <row r="1085" spans="30:35">
      <c r="AD1085" s="2197"/>
      <c r="AE1085" s="2197"/>
      <c r="AF1085" s="2197"/>
      <c r="AG1085" s="2197"/>
      <c r="AH1085" s="2197"/>
      <c r="AI1085" s="2197"/>
    </row>
    <row r="1086" spans="30:35">
      <c r="AD1086" s="2197"/>
      <c r="AE1086" s="2197"/>
      <c r="AF1086" s="2197"/>
      <c r="AG1086" s="2197"/>
      <c r="AH1086" s="2197"/>
      <c r="AI1086" s="2197"/>
    </row>
    <row r="1087" spans="30:35">
      <c r="AD1087" s="2197"/>
      <c r="AE1087" s="2197"/>
      <c r="AF1087" s="2197"/>
      <c r="AG1087" s="2197"/>
      <c r="AH1087" s="2197"/>
      <c r="AI1087" s="2197"/>
    </row>
    <row r="1088" spans="30:35">
      <c r="AD1088" s="2197"/>
      <c r="AE1088" s="2197"/>
      <c r="AF1088" s="2197"/>
      <c r="AG1088" s="2197"/>
      <c r="AH1088" s="2197"/>
      <c r="AI1088" s="2197"/>
    </row>
    <row r="1089" spans="30:35">
      <c r="AD1089" s="2197"/>
      <c r="AE1089" s="2197"/>
      <c r="AF1089" s="2197"/>
      <c r="AG1089" s="2197"/>
      <c r="AH1089" s="2197"/>
      <c r="AI1089" s="2197"/>
    </row>
    <row r="1090" spans="30:35">
      <c r="AD1090" s="2197"/>
      <c r="AE1090" s="2197"/>
      <c r="AF1090" s="2197"/>
      <c r="AG1090" s="2197"/>
      <c r="AH1090" s="2197"/>
      <c r="AI1090" s="2197"/>
    </row>
    <row r="1091" spans="30:35">
      <c r="AD1091" s="2197"/>
      <c r="AE1091" s="2197"/>
      <c r="AF1091" s="2197"/>
      <c r="AG1091" s="2197"/>
      <c r="AH1091" s="2197"/>
      <c r="AI1091" s="2197"/>
    </row>
    <row r="1092" spans="30:35">
      <c r="AD1092" s="2197"/>
      <c r="AE1092" s="2197"/>
      <c r="AF1092" s="2197"/>
      <c r="AG1092" s="2197"/>
      <c r="AH1092" s="2197"/>
      <c r="AI1092" s="2197"/>
    </row>
    <row r="1093" spans="30:35">
      <c r="AD1093" s="2197"/>
      <c r="AE1093" s="2197"/>
      <c r="AF1093" s="2197"/>
      <c r="AG1093" s="2197"/>
      <c r="AH1093" s="2197"/>
      <c r="AI1093" s="2197"/>
    </row>
    <row r="1094" spans="30:35">
      <c r="AD1094" s="2197"/>
      <c r="AE1094" s="2197"/>
      <c r="AF1094" s="2197"/>
      <c r="AG1094" s="2197"/>
      <c r="AH1094" s="2197"/>
      <c r="AI1094" s="2197"/>
    </row>
    <row r="1095" spans="30:35">
      <c r="AD1095" s="2197"/>
      <c r="AE1095" s="2197"/>
      <c r="AF1095" s="2197"/>
      <c r="AG1095" s="2197"/>
      <c r="AH1095" s="2197"/>
      <c r="AI1095" s="2197"/>
    </row>
    <row r="1096" spans="30:35">
      <c r="AD1096" s="2197"/>
      <c r="AE1096" s="2197"/>
      <c r="AF1096" s="2197"/>
      <c r="AG1096" s="2197"/>
      <c r="AH1096" s="2197"/>
      <c r="AI1096" s="2197"/>
    </row>
    <row r="1097" spans="30:35">
      <c r="AD1097" s="2197"/>
      <c r="AE1097" s="2197"/>
      <c r="AF1097" s="2197"/>
      <c r="AG1097" s="2197"/>
      <c r="AH1097" s="2197"/>
      <c r="AI1097" s="2197"/>
    </row>
    <row r="1098" spans="30:35">
      <c r="AD1098" s="2197"/>
      <c r="AE1098" s="2197"/>
      <c r="AF1098" s="2197"/>
      <c r="AG1098" s="2197"/>
      <c r="AH1098" s="2197"/>
      <c r="AI1098" s="2197"/>
    </row>
    <row r="1099" spans="30:35">
      <c r="AD1099" s="2197"/>
      <c r="AE1099" s="2197"/>
      <c r="AF1099" s="2197"/>
      <c r="AG1099" s="2197"/>
      <c r="AH1099" s="2197"/>
      <c r="AI1099" s="2197"/>
    </row>
    <row r="1100" spans="30:35">
      <c r="AD1100" s="2197"/>
      <c r="AE1100" s="2197"/>
      <c r="AF1100" s="2197"/>
      <c r="AG1100" s="2197"/>
      <c r="AH1100" s="2197"/>
      <c r="AI1100" s="2197"/>
    </row>
    <row r="1101" spans="30:35">
      <c r="AD1101" s="2197"/>
      <c r="AE1101" s="2197"/>
      <c r="AF1101" s="2197"/>
      <c r="AG1101" s="2197"/>
      <c r="AH1101" s="2197"/>
      <c r="AI1101" s="2197"/>
    </row>
    <row r="1102" spans="30:35">
      <c r="AD1102" s="2197"/>
      <c r="AE1102" s="2197"/>
      <c r="AF1102" s="2197"/>
      <c r="AG1102" s="2197"/>
      <c r="AH1102" s="2197"/>
      <c r="AI1102" s="2197"/>
    </row>
    <row r="1103" spans="30:35">
      <c r="AD1103" s="2197"/>
      <c r="AE1103" s="2197"/>
      <c r="AF1103" s="2197"/>
      <c r="AG1103" s="2197"/>
      <c r="AH1103" s="2197"/>
      <c r="AI1103" s="2197"/>
    </row>
    <row r="1104" spans="30:35">
      <c r="AD1104" s="2197"/>
      <c r="AE1104" s="2197"/>
      <c r="AF1104" s="2197"/>
      <c r="AG1104" s="2197"/>
      <c r="AH1104" s="2197"/>
      <c r="AI1104" s="2197"/>
    </row>
    <row r="1105" spans="30:35">
      <c r="AD1105" s="2197"/>
      <c r="AE1105" s="2197"/>
      <c r="AF1105" s="2197"/>
      <c r="AG1105" s="2197"/>
      <c r="AH1105" s="2197"/>
      <c r="AI1105" s="2197"/>
    </row>
    <row r="1106" spans="30:35">
      <c r="AD1106" s="2197"/>
      <c r="AE1106" s="2197"/>
      <c r="AF1106" s="2197"/>
      <c r="AG1106" s="2197"/>
      <c r="AH1106" s="2197"/>
      <c r="AI1106" s="2197"/>
    </row>
    <row r="1107" spans="30:35">
      <c r="AD1107" s="2197"/>
      <c r="AE1107" s="2197"/>
      <c r="AF1107" s="2197"/>
      <c r="AG1107" s="2197"/>
      <c r="AH1107" s="2197"/>
      <c r="AI1107" s="2197"/>
    </row>
    <row r="1108" spans="30:35">
      <c r="AD1108" s="2197"/>
      <c r="AE1108" s="2197"/>
      <c r="AF1108" s="2197"/>
      <c r="AG1108" s="2197"/>
      <c r="AH1108" s="2197"/>
      <c r="AI1108" s="2197"/>
    </row>
    <row r="1109" spans="30:35">
      <c r="AD1109" s="2197"/>
      <c r="AE1109" s="2197"/>
      <c r="AF1109" s="2197"/>
      <c r="AG1109" s="2197"/>
      <c r="AH1109" s="2197"/>
      <c r="AI1109" s="2197"/>
    </row>
    <row r="1110" spans="30:35">
      <c r="AD1110" s="2197"/>
      <c r="AE1110" s="2197"/>
      <c r="AF1110" s="2197"/>
      <c r="AG1110" s="2197"/>
      <c r="AH1110" s="2197"/>
      <c r="AI1110" s="2197"/>
    </row>
    <row r="1111" spans="30:35">
      <c r="AD1111" s="2197"/>
      <c r="AE1111" s="2197"/>
      <c r="AF1111" s="2197"/>
      <c r="AG1111" s="2197"/>
      <c r="AH1111" s="2197"/>
      <c r="AI1111" s="2197"/>
    </row>
    <row r="1112" spans="30:35">
      <c r="AD1112" s="2197"/>
      <c r="AE1112" s="2197"/>
      <c r="AF1112" s="2197"/>
      <c r="AG1112" s="2197"/>
      <c r="AH1112" s="2197"/>
      <c r="AI1112" s="2197"/>
    </row>
    <row r="1113" spans="30:35">
      <c r="AD1113" s="2197"/>
      <c r="AE1113" s="2197"/>
      <c r="AF1113" s="2197"/>
      <c r="AG1113" s="2197"/>
      <c r="AH1113" s="2197"/>
      <c r="AI1113" s="2197"/>
    </row>
    <row r="1114" spans="30:35">
      <c r="AD1114" s="2197"/>
      <c r="AE1114" s="2197"/>
      <c r="AF1114" s="2197"/>
      <c r="AG1114" s="2197"/>
      <c r="AH1114" s="2197"/>
      <c r="AI1114" s="2197"/>
    </row>
    <row r="1115" spans="30:35">
      <c r="AD1115" s="2197"/>
      <c r="AE1115" s="2197"/>
      <c r="AF1115" s="2197"/>
      <c r="AG1115" s="2197"/>
      <c r="AH1115" s="2197"/>
      <c r="AI1115" s="2197"/>
    </row>
    <row r="1116" spans="30:35">
      <c r="AD1116" s="2197"/>
      <c r="AE1116" s="2197"/>
      <c r="AF1116" s="2197"/>
      <c r="AG1116" s="2197"/>
      <c r="AH1116" s="2197"/>
      <c r="AI1116" s="2197"/>
    </row>
    <row r="1117" spans="30:35">
      <c r="AD1117" s="2197"/>
      <c r="AE1117" s="2197"/>
      <c r="AF1117" s="2197"/>
      <c r="AG1117" s="2197"/>
      <c r="AH1117" s="2197"/>
      <c r="AI1117" s="2197"/>
    </row>
    <row r="1118" spans="30:35">
      <c r="AD1118" s="2197"/>
      <c r="AE1118" s="2197"/>
      <c r="AF1118" s="2197"/>
      <c r="AG1118" s="2197"/>
      <c r="AH1118" s="2197"/>
      <c r="AI1118" s="2197"/>
    </row>
    <row r="1119" spans="30:35">
      <c r="AD1119" s="2197"/>
      <c r="AE1119" s="2197"/>
      <c r="AF1119" s="2197"/>
      <c r="AG1119" s="2197"/>
      <c r="AH1119" s="2197"/>
      <c r="AI1119" s="2197"/>
    </row>
    <row r="1120" spans="30:35">
      <c r="AD1120" s="2197"/>
      <c r="AE1120" s="2197"/>
      <c r="AF1120" s="2197"/>
      <c r="AG1120" s="2197"/>
      <c r="AH1120" s="2197"/>
      <c r="AI1120" s="2197"/>
    </row>
    <row r="1121" spans="30:35">
      <c r="AD1121" s="2197"/>
      <c r="AE1121" s="2197"/>
      <c r="AF1121" s="2197"/>
      <c r="AG1121" s="2197"/>
      <c r="AH1121" s="2197"/>
      <c r="AI1121" s="2197"/>
    </row>
    <row r="1122" spans="30:35">
      <c r="AD1122" s="2197"/>
      <c r="AE1122" s="2197"/>
      <c r="AF1122" s="2197"/>
      <c r="AG1122" s="2197"/>
      <c r="AH1122" s="2197"/>
      <c r="AI1122" s="2197"/>
    </row>
    <row r="1123" spans="30:35">
      <c r="AD1123" s="2197"/>
      <c r="AE1123" s="2197"/>
      <c r="AF1123" s="2197"/>
      <c r="AG1123" s="2197"/>
      <c r="AH1123" s="2197"/>
      <c r="AI1123" s="2197"/>
    </row>
    <row r="1124" spans="30:35">
      <c r="AD1124" s="2197"/>
      <c r="AE1124" s="2197"/>
      <c r="AF1124" s="2197"/>
      <c r="AG1124" s="2197"/>
      <c r="AH1124" s="2197"/>
      <c r="AI1124" s="2197"/>
    </row>
    <row r="1125" spans="30:35">
      <c r="AD1125" s="2197"/>
      <c r="AE1125" s="2197"/>
      <c r="AF1125" s="2197"/>
      <c r="AG1125" s="2197"/>
      <c r="AH1125" s="2197"/>
      <c r="AI1125" s="2197"/>
    </row>
    <row r="1126" spans="30:35">
      <c r="AD1126" s="2197"/>
      <c r="AE1126" s="2197"/>
      <c r="AF1126" s="2197"/>
      <c r="AG1126" s="2197"/>
      <c r="AH1126" s="2197"/>
      <c r="AI1126" s="2197"/>
    </row>
    <row r="1127" spans="30:35">
      <c r="AD1127" s="2197"/>
      <c r="AE1127" s="2197"/>
      <c r="AF1127" s="2197"/>
      <c r="AG1127" s="2197"/>
      <c r="AH1127" s="2197"/>
      <c r="AI1127" s="2197"/>
    </row>
    <row r="1128" spans="30:35">
      <c r="AD1128" s="2197"/>
      <c r="AE1128" s="2197"/>
      <c r="AF1128" s="2197"/>
      <c r="AG1128" s="2197"/>
      <c r="AH1128" s="2197"/>
      <c r="AI1128" s="2197"/>
    </row>
    <row r="1129" spans="30:35">
      <c r="AD1129" s="2197"/>
      <c r="AE1129" s="2197"/>
      <c r="AF1129" s="2197"/>
      <c r="AG1129" s="2197"/>
      <c r="AH1129" s="2197"/>
      <c r="AI1129" s="2197"/>
    </row>
    <row r="1130" spans="30:35">
      <c r="AD1130" s="2197"/>
      <c r="AE1130" s="2197"/>
      <c r="AF1130" s="2197"/>
      <c r="AG1130" s="2197"/>
      <c r="AH1130" s="2197"/>
      <c r="AI1130" s="2197"/>
    </row>
    <row r="1131" spans="30:35">
      <c r="AD1131" s="2197"/>
      <c r="AE1131" s="2197"/>
      <c r="AF1131" s="2197"/>
      <c r="AG1131" s="2197"/>
      <c r="AH1131" s="2197"/>
      <c r="AI1131" s="2197"/>
    </row>
    <row r="1132" spans="30:35">
      <c r="AD1132" s="2197"/>
      <c r="AE1132" s="2197"/>
      <c r="AF1132" s="2197"/>
      <c r="AG1132" s="2197"/>
      <c r="AH1132" s="2197"/>
      <c r="AI1132" s="2197"/>
    </row>
    <row r="1133" spans="30:35">
      <c r="AD1133" s="2197"/>
      <c r="AE1133" s="2197"/>
      <c r="AF1133" s="2197"/>
      <c r="AG1133" s="2197"/>
      <c r="AH1133" s="2197"/>
      <c r="AI1133" s="2197"/>
    </row>
    <row r="1134" spans="30:35">
      <c r="AD1134" s="2197"/>
      <c r="AE1134" s="2197"/>
      <c r="AF1134" s="2197"/>
      <c r="AG1134" s="2197"/>
      <c r="AH1134" s="2197"/>
      <c r="AI1134" s="2197"/>
    </row>
    <row r="1135" spans="30:35">
      <c r="AD1135" s="2197"/>
      <c r="AE1135" s="2197"/>
      <c r="AF1135" s="2197"/>
      <c r="AG1135" s="2197"/>
      <c r="AH1135" s="2197"/>
      <c r="AI1135" s="2197"/>
    </row>
    <row r="1136" spans="30:35">
      <c r="AD1136" s="2197"/>
      <c r="AE1136" s="2197"/>
      <c r="AF1136" s="2197"/>
      <c r="AG1136" s="2197"/>
      <c r="AH1136" s="2197"/>
      <c r="AI1136" s="2197"/>
    </row>
    <row r="1137" spans="30:35">
      <c r="AD1137" s="2197"/>
      <c r="AE1137" s="2197"/>
      <c r="AF1137" s="2197"/>
      <c r="AG1137" s="2197"/>
      <c r="AH1137" s="2197"/>
      <c r="AI1137" s="2197"/>
    </row>
    <row r="1138" spans="30:35">
      <c r="AD1138" s="2197"/>
      <c r="AE1138" s="2197"/>
      <c r="AF1138" s="2197"/>
      <c r="AG1138" s="2197"/>
      <c r="AH1138" s="2197"/>
      <c r="AI1138" s="2197"/>
    </row>
    <row r="1139" spans="30:35">
      <c r="AD1139" s="2197"/>
      <c r="AE1139" s="2197"/>
      <c r="AF1139" s="2197"/>
      <c r="AG1139" s="2197"/>
      <c r="AH1139" s="2197"/>
      <c r="AI1139" s="2197"/>
    </row>
    <row r="1140" spans="30:35">
      <c r="AD1140" s="2197"/>
      <c r="AE1140" s="2197"/>
      <c r="AF1140" s="2197"/>
      <c r="AG1140" s="2197"/>
      <c r="AH1140" s="2197"/>
      <c r="AI1140" s="2197"/>
    </row>
    <row r="1141" spans="30:35">
      <c r="AD1141" s="2197"/>
      <c r="AE1141" s="2197"/>
      <c r="AF1141" s="2197"/>
      <c r="AG1141" s="2197"/>
      <c r="AH1141" s="2197"/>
      <c r="AI1141" s="2197"/>
    </row>
    <row r="1142" spans="30:35">
      <c r="AD1142" s="2197"/>
      <c r="AE1142" s="2197"/>
      <c r="AF1142" s="2197"/>
      <c r="AG1142" s="2197"/>
      <c r="AH1142" s="2197"/>
      <c r="AI1142" s="2197"/>
    </row>
    <row r="1143" spans="30:35">
      <c r="AD1143" s="2197"/>
      <c r="AE1143" s="2197"/>
      <c r="AF1143" s="2197"/>
      <c r="AG1143" s="2197"/>
      <c r="AH1143" s="2197"/>
      <c r="AI1143" s="2197"/>
    </row>
    <row r="1144" spans="30:35">
      <c r="AD1144" s="2197"/>
      <c r="AE1144" s="2197"/>
      <c r="AF1144" s="2197"/>
      <c r="AG1144" s="2197"/>
      <c r="AH1144" s="2197"/>
      <c r="AI1144" s="2197"/>
    </row>
    <row r="1145" spans="30:35">
      <c r="AD1145" s="2197"/>
      <c r="AE1145" s="2197"/>
      <c r="AF1145" s="2197"/>
      <c r="AG1145" s="2197"/>
      <c r="AH1145" s="2197"/>
      <c r="AI1145" s="2197"/>
    </row>
    <row r="1146" spans="30:35">
      <c r="AD1146" s="2197"/>
      <c r="AE1146" s="2197"/>
      <c r="AF1146" s="2197"/>
      <c r="AG1146" s="2197"/>
      <c r="AH1146" s="2197"/>
      <c r="AI1146" s="2197"/>
    </row>
    <row r="1147" spans="30:35">
      <c r="AD1147" s="2197"/>
      <c r="AE1147" s="2197"/>
      <c r="AF1147" s="2197"/>
      <c r="AG1147" s="2197"/>
      <c r="AH1147" s="2197"/>
      <c r="AI1147" s="2197"/>
    </row>
    <row r="1148" spans="30:35">
      <c r="AD1148" s="2197"/>
      <c r="AE1148" s="2197"/>
      <c r="AF1148" s="2197"/>
      <c r="AG1148" s="2197"/>
      <c r="AH1148" s="2197"/>
      <c r="AI1148" s="2197"/>
    </row>
    <row r="1149" spans="30:35">
      <c r="AD1149" s="2197"/>
      <c r="AE1149" s="2197"/>
      <c r="AF1149" s="2197"/>
      <c r="AG1149" s="2197"/>
      <c r="AH1149" s="2197"/>
      <c r="AI1149" s="2197"/>
    </row>
    <row r="1150" spans="30:35">
      <c r="AD1150" s="2197"/>
      <c r="AE1150" s="2197"/>
      <c r="AF1150" s="2197"/>
      <c r="AG1150" s="2197"/>
      <c r="AH1150" s="2197"/>
      <c r="AI1150" s="2197"/>
    </row>
    <row r="1151" spans="30:35">
      <c r="AD1151" s="2197"/>
      <c r="AE1151" s="2197"/>
      <c r="AF1151" s="2197"/>
      <c r="AG1151" s="2197"/>
      <c r="AH1151" s="2197"/>
      <c r="AI1151" s="2197"/>
    </row>
    <row r="1152" spans="30:35">
      <c r="AD1152" s="2197"/>
      <c r="AE1152" s="2197"/>
      <c r="AF1152" s="2197"/>
      <c r="AG1152" s="2197"/>
      <c r="AH1152" s="2197"/>
      <c r="AI1152" s="2197"/>
    </row>
    <row r="1153" spans="30:35">
      <c r="AD1153" s="2197"/>
      <c r="AE1153" s="2197"/>
      <c r="AF1153" s="2197"/>
      <c r="AG1153" s="2197"/>
      <c r="AH1153" s="2197"/>
      <c r="AI1153" s="2197"/>
    </row>
    <row r="1154" spans="30:35">
      <c r="AD1154" s="2197"/>
      <c r="AE1154" s="2197"/>
      <c r="AF1154" s="2197"/>
      <c r="AG1154" s="2197"/>
      <c r="AH1154" s="2197"/>
      <c r="AI1154" s="2197"/>
    </row>
    <row r="1155" spans="30:35">
      <c r="AD1155" s="2197"/>
      <c r="AE1155" s="2197"/>
      <c r="AF1155" s="2197"/>
      <c r="AG1155" s="2197"/>
      <c r="AH1155" s="2197"/>
      <c r="AI1155" s="2197"/>
    </row>
    <row r="1156" spans="30:35">
      <c r="AD1156" s="2197"/>
      <c r="AE1156" s="2197"/>
      <c r="AF1156" s="2197"/>
      <c r="AG1156" s="2197"/>
      <c r="AH1156" s="2197"/>
      <c r="AI1156" s="2197"/>
    </row>
    <row r="1157" spans="30:35">
      <c r="AD1157" s="2197"/>
      <c r="AE1157" s="2197"/>
      <c r="AF1157" s="2197"/>
      <c r="AG1157" s="2197"/>
      <c r="AH1157" s="2197"/>
      <c r="AI1157" s="2197"/>
    </row>
    <row r="1158" spans="30:35">
      <c r="AD1158" s="2197"/>
      <c r="AE1158" s="2197"/>
      <c r="AF1158" s="2197"/>
      <c r="AG1158" s="2197"/>
      <c r="AH1158" s="2197"/>
      <c r="AI1158" s="2197"/>
    </row>
    <row r="1159" spans="30:35">
      <c r="AD1159" s="2197"/>
      <c r="AE1159" s="2197"/>
      <c r="AF1159" s="2197"/>
      <c r="AG1159" s="2197"/>
      <c r="AH1159" s="2197"/>
      <c r="AI1159" s="2197"/>
    </row>
    <row r="1160" spans="30:35">
      <c r="AD1160" s="2197"/>
      <c r="AE1160" s="2197"/>
      <c r="AF1160" s="2197"/>
      <c r="AG1160" s="2197"/>
      <c r="AH1160" s="2197"/>
      <c r="AI1160" s="2197"/>
    </row>
    <row r="1161" spans="30:35">
      <c r="AD1161" s="2197"/>
      <c r="AE1161" s="2197"/>
      <c r="AF1161" s="2197"/>
      <c r="AG1161" s="2197"/>
      <c r="AH1161" s="2197"/>
      <c r="AI1161" s="2197"/>
    </row>
    <row r="1162" spans="30:35">
      <c r="AD1162" s="2197"/>
      <c r="AE1162" s="2197"/>
      <c r="AF1162" s="2197"/>
      <c r="AG1162" s="2197"/>
      <c r="AH1162" s="2197"/>
      <c r="AI1162" s="2197"/>
    </row>
    <row r="1163" spans="30:35">
      <c r="AD1163" s="2197"/>
      <c r="AE1163" s="2197"/>
      <c r="AF1163" s="2197"/>
      <c r="AG1163" s="2197"/>
      <c r="AH1163" s="2197"/>
      <c r="AI1163" s="2197"/>
    </row>
    <row r="1164" spans="30:35">
      <c r="AD1164" s="2197"/>
      <c r="AE1164" s="2197"/>
      <c r="AF1164" s="2197"/>
      <c r="AG1164" s="2197"/>
      <c r="AH1164" s="2197"/>
      <c r="AI1164" s="2197"/>
    </row>
    <row r="1165" spans="30:35">
      <c r="AD1165" s="2197"/>
      <c r="AE1165" s="2197"/>
      <c r="AF1165" s="2197"/>
      <c r="AG1165" s="2197"/>
      <c r="AH1165" s="2197"/>
      <c r="AI1165" s="2197"/>
    </row>
    <row r="1166" spans="30:35">
      <c r="AD1166" s="2197"/>
      <c r="AE1166" s="2197"/>
      <c r="AF1166" s="2197"/>
      <c r="AG1166" s="2197"/>
      <c r="AH1166" s="2197"/>
      <c r="AI1166" s="2197"/>
    </row>
    <row r="1167" spans="30:35">
      <c r="AD1167" s="2197"/>
      <c r="AE1167" s="2197"/>
      <c r="AF1167" s="2197"/>
      <c r="AG1167" s="2197"/>
      <c r="AH1167" s="2197"/>
      <c r="AI1167" s="2197"/>
    </row>
    <row r="1168" spans="30:35">
      <c r="AD1168" s="2197"/>
      <c r="AE1168" s="2197"/>
      <c r="AF1168" s="2197"/>
      <c r="AG1168" s="2197"/>
      <c r="AH1168" s="2197"/>
      <c r="AI1168" s="2197"/>
    </row>
    <row r="1169" spans="30:35">
      <c r="AD1169" s="2197"/>
      <c r="AE1169" s="2197"/>
      <c r="AF1169" s="2197"/>
      <c r="AG1169" s="2197"/>
      <c r="AH1169" s="2197"/>
      <c r="AI1169" s="2197"/>
    </row>
    <row r="1170" spans="30:35">
      <c r="AD1170" s="2197"/>
      <c r="AE1170" s="2197"/>
      <c r="AF1170" s="2197"/>
      <c r="AG1170" s="2197"/>
      <c r="AH1170" s="2197"/>
      <c r="AI1170" s="2197"/>
    </row>
    <row r="1171" spans="30:35">
      <c r="AD1171" s="2197"/>
      <c r="AE1171" s="2197"/>
      <c r="AF1171" s="2197"/>
      <c r="AG1171" s="2197"/>
      <c r="AH1171" s="2197"/>
      <c r="AI1171" s="2197"/>
    </row>
    <row r="1172" spans="30:35">
      <c r="AD1172" s="2197"/>
      <c r="AE1172" s="2197"/>
      <c r="AF1172" s="2197"/>
      <c r="AG1172" s="2197"/>
      <c r="AH1172" s="2197"/>
      <c r="AI1172" s="2197"/>
    </row>
    <row r="1173" spans="30:35">
      <c r="AD1173" s="2197"/>
      <c r="AE1173" s="2197"/>
      <c r="AF1173" s="2197"/>
      <c r="AG1173" s="2197"/>
      <c r="AH1173" s="2197"/>
      <c r="AI1173" s="2197"/>
    </row>
    <row r="1174" spans="30:35">
      <c r="AD1174" s="2197"/>
      <c r="AE1174" s="2197"/>
      <c r="AF1174" s="2197"/>
      <c r="AG1174" s="2197"/>
      <c r="AH1174" s="2197"/>
      <c r="AI1174" s="2197"/>
    </row>
    <row r="1175" spans="30:35">
      <c r="AD1175" s="2197"/>
      <c r="AE1175" s="2197"/>
      <c r="AF1175" s="2197"/>
      <c r="AG1175" s="2197"/>
      <c r="AH1175" s="2197"/>
      <c r="AI1175" s="2197"/>
    </row>
    <row r="1176" spans="30:35">
      <c r="AD1176" s="2197"/>
      <c r="AE1176" s="2197"/>
      <c r="AF1176" s="2197"/>
      <c r="AG1176" s="2197"/>
      <c r="AH1176" s="2197"/>
      <c r="AI1176" s="2197"/>
    </row>
    <row r="1177" spans="30:35">
      <c r="AD1177" s="2197"/>
      <c r="AE1177" s="2197"/>
      <c r="AF1177" s="2197"/>
      <c r="AG1177" s="2197"/>
      <c r="AH1177" s="2197"/>
      <c r="AI1177" s="2197"/>
    </row>
    <row r="1178" spans="30:35">
      <c r="AD1178" s="2197"/>
      <c r="AE1178" s="2197"/>
      <c r="AF1178" s="2197"/>
      <c r="AG1178" s="2197"/>
      <c r="AH1178" s="2197"/>
      <c r="AI1178" s="2197"/>
    </row>
    <row r="1179" spans="30:35">
      <c r="AD1179" s="2197"/>
      <c r="AE1179" s="2197"/>
      <c r="AF1179" s="2197"/>
      <c r="AG1179" s="2197"/>
      <c r="AH1179" s="2197"/>
      <c r="AI1179" s="2197"/>
    </row>
    <row r="1180" spans="30:35">
      <c r="AD1180" s="2197"/>
      <c r="AE1180" s="2197"/>
      <c r="AF1180" s="2197"/>
      <c r="AG1180" s="2197"/>
      <c r="AH1180" s="2197"/>
      <c r="AI1180" s="2197"/>
    </row>
    <row r="1181" spans="30:35">
      <c r="AD1181" s="2197"/>
      <c r="AE1181" s="2197"/>
      <c r="AF1181" s="2197"/>
      <c r="AG1181" s="2197"/>
      <c r="AH1181" s="2197"/>
      <c r="AI1181" s="2197"/>
    </row>
    <row r="1182" spans="30:35">
      <c r="AD1182" s="2197"/>
      <c r="AE1182" s="2197"/>
      <c r="AF1182" s="2197"/>
      <c r="AG1182" s="2197"/>
      <c r="AH1182" s="2197"/>
      <c r="AI1182" s="2197"/>
    </row>
    <row r="1183" spans="30:35">
      <c r="AD1183" s="2197"/>
      <c r="AE1183" s="2197"/>
      <c r="AF1183" s="2197"/>
      <c r="AG1183" s="2197"/>
      <c r="AH1183" s="2197"/>
      <c r="AI1183" s="2197"/>
    </row>
    <row r="1184" spans="30:35">
      <c r="AD1184" s="2197"/>
      <c r="AE1184" s="2197"/>
      <c r="AF1184" s="2197"/>
      <c r="AG1184" s="2197"/>
      <c r="AH1184" s="2197"/>
      <c r="AI1184" s="2197"/>
    </row>
    <row r="1185" spans="30:35">
      <c r="AD1185" s="2197"/>
      <c r="AE1185" s="2197"/>
      <c r="AF1185" s="2197"/>
      <c r="AG1185" s="2197"/>
      <c r="AH1185" s="2197"/>
      <c r="AI1185" s="2197"/>
    </row>
    <row r="1186" spans="30:35">
      <c r="AD1186" s="2197"/>
      <c r="AE1186" s="2197"/>
      <c r="AF1186" s="2197"/>
      <c r="AG1186" s="2197"/>
      <c r="AH1186" s="2197"/>
      <c r="AI1186" s="2197"/>
    </row>
    <row r="1187" spans="30:35">
      <c r="AD1187" s="2197"/>
      <c r="AE1187" s="2197"/>
      <c r="AF1187" s="2197"/>
      <c r="AG1187" s="2197"/>
      <c r="AH1187" s="2197"/>
      <c r="AI1187" s="2197"/>
    </row>
    <row r="1188" spans="30:35">
      <c r="AD1188" s="2197"/>
      <c r="AE1188" s="2197"/>
      <c r="AF1188" s="2197"/>
      <c r="AG1188" s="2197"/>
      <c r="AH1188" s="2197"/>
      <c r="AI1188" s="2197"/>
    </row>
    <row r="1189" spans="30:35">
      <c r="AD1189" s="2197"/>
      <c r="AE1189" s="2197"/>
      <c r="AF1189" s="2197"/>
      <c r="AG1189" s="2197"/>
      <c r="AH1189" s="2197"/>
      <c r="AI1189" s="2197"/>
    </row>
    <row r="1190" spans="30:35">
      <c r="AD1190" s="2197"/>
      <c r="AE1190" s="2197"/>
      <c r="AF1190" s="2197"/>
      <c r="AG1190" s="2197"/>
      <c r="AH1190" s="2197"/>
      <c r="AI1190" s="2197"/>
    </row>
    <row r="1191" spans="30:35">
      <c r="AD1191" s="2197"/>
      <c r="AE1191" s="2197"/>
      <c r="AF1191" s="2197"/>
      <c r="AG1191" s="2197"/>
      <c r="AH1191" s="2197"/>
      <c r="AI1191" s="2197"/>
    </row>
    <row r="1192" spans="30:35">
      <c r="AD1192" s="2197"/>
      <c r="AE1192" s="2197"/>
      <c r="AF1192" s="2197"/>
      <c r="AG1192" s="2197"/>
      <c r="AH1192" s="2197"/>
      <c r="AI1192" s="2197"/>
    </row>
    <row r="1193" spans="30:35">
      <c r="AD1193" s="2197"/>
      <c r="AE1193" s="2197"/>
      <c r="AF1193" s="2197"/>
      <c r="AG1193" s="2197"/>
      <c r="AH1193" s="2197"/>
      <c r="AI1193" s="2197"/>
    </row>
    <row r="1194" spans="30:35">
      <c r="AD1194" s="2197"/>
      <c r="AE1194" s="2197"/>
      <c r="AF1194" s="2197"/>
      <c r="AG1194" s="2197"/>
      <c r="AH1194" s="2197"/>
      <c r="AI1194" s="2197"/>
    </row>
    <row r="1195" spans="30:35">
      <c r="AD1195" s="2197"/>
      <c r="AE1195" s="2197"/>
      <c r="AF1195" s="2197"/>
      <c r="AG1195" s="2197"/>
      <c r="AH1195" s="2197"/>
      <c r="AI1195" s="2197"/>
    </row>
    <row r="1196" spans="30:35">
      <c r="AD1196" s="2197"/>
      <c r="AE1196" s="2197"/>
      <c r="AF1196" s="2197"/>
      <c r="AG1196" s="2197"/>
      <c r="AH1196" s="2197"/>
      <c r="AI1196" s="2197"/>
    </row>
    <row r="1197" spans="30:35">
      <c r="AD1197" s="2197"/>
      <c r="AE1197" s="2197"/>
      <c r="AF1197" s="2197"/>
      <c r="AG1197" s="2197"/>
      <c r="AH1197" s="2197"/>
      <c r="AI1197" s="2197"/>
    </row>
    <row r="1198" spans="30:35">
      <c r="AD1198" s="2197"/>
      <c r="AE1198" s="2197"/>
      <c r="AF1198" s="2197"/>
      <c r="AG1198" s="2197"/>
      <c r="AH1198" s="2197"/>
      <c r="AI1198" s="2197"/>
    </row>
    <row r="1199" spans="30:35">
      <c r="AD1199" s="2197"/>
      <c r="AE1199" s="2197"/>
      <c r="AF1199" s="2197"/>
      <c r="AG1199" s="2197"/>
      <c r="AH1199" s="2197"/>
      <c r="AI1199" s="2197"/>
    </row>
    <row r="1200" spans="30:35">
      <c r="AD1200" s="2197"/>
      <c r="AE1200" s="2197"/>
      <c r="AF1200" s="2197"/>
      <c r="AG1200" s="2197"/>
      <c r="AH1200" s="2197"/>
      <c r="AI1200" s="2197"/>
    </row>
    <row r="1201" spans="30:35">
      <c r="AD1201" s="2197"/>
      <c r="AE1201" s="2197"/>
      <c r="AF1201" s="2197"/>
      <c r="AG1201" s="2197"/>
      <c r="AH1201" s="2197"/>
      <c r="AI1201" s="2197"/>
    </row>
    <row r="1202" spans="30:35">
      <c r="AD1202" s="2197"/>
      <c r="AE1202" s="2197"/>
      <c r="AF1202" s="2197"/>
      <c r="AG1202" s="2197"/>
      <c r="AH1202" s="2197"/>
      <c r="AI1202" s="2197"/>
    </row>
    <row r="1203" spans="30:35">
      <c r="AD1203" s="2197"/>
      <c r="AE1203" s="2197"/>
      <c r="AF1203" s="2197"/>
      <c r="AG1203" s="2197"/>
      <c r="AH1203" s="2197"/>
      <c r="AI1203" s="2197"/>
    </row>
    <row r="1204" spans="30:35">
      <c r="AD1204" s="2197"/>
      <c r="AE1204" s="2197"/>
      <c r="AF1204" s="2197"/>
      <c r="AG1204" s="2197"/>
      <c r="AH1204" s="2197"/>
      <c r="AI1204" s="2197"/>
    </row>
    <row r="1205" spans="30:35">
      <c r="AD1205" s="2197"/>
      <c r="AE1205" s="2197"/>
      <c r="AF1205" s="2197"/>
      <c r="AG1205" s="2197"/>
      <c r="AH1205" s="2197"/>
      <c r="AI1205" s="2197"/>
    </row>
    <row r="1206" spans="30:35">
      <c r="AD1206" s="2197"/>
      <c r="AE1206" s="2197"/>
      <c r="AF1206" s="2197"/>
      <c r="AG1206" s="2197"/>
      <c r="AH1206" s="2197"/>
      <c r="AI1206" s="2197"/>
    </row>
    <row r="1207" spans="30:35">
      <c r="AD1207" s="2197"/>
      <c r="AE1207" s="2197"/>
      <c r="AF1207" s="2197"/>
      <c r="AG1207" s="2197"/>
      <c r="AH1207" s="2197"/>
      <c r="AI1207" s="2197"/>
    </row>
    <row r="1208" spans="30:35">
      <c r="AD1208" s="2197"/>
      <c r="AE1208" s="2197"/>
      <c r="AF1208" s="2197"/>
      <c r="AG1208" s="2197"/>
      <c r="AH1208" s="2197"/>
      <c r="AI1208" s="2197"/>
    </row>
    <row r="1209" spans="30:35">
      <c r="AD1209" s="2197"/>
      <c r="AE1209" s="2197"/>
      <c r="AF1209" s="2197"/>
      <c r="AG1209" s="2197"/>
      <c r="AH1209" s="2197"/>
      <c r="AI1209" s="2197"/>
    </row>
    <row r="1210" spans="30:35">
      <c r="AD1210" s="2197"/>
      <c r="AE1210" s="2197"/>
      <c r="AF1210" s="2197"/>
      <c r="AG1210" s="2197"/>
      <c r="AH1210" s="2197"/>
      <c r="AI1210" s="2197"/>
    </row>
    <row r="1211" spans="30:35">
      <c r="AD1211" s="2197"/>
      <c r="AE1211" s="2197"/>
      <c r="AF1211" s="2197"/>
      <c r="AG1211" s="2197"/>
      <c r="AH1211" s="2197"/>
      <c r="AI1211" s="2197"/>
    </row>
    <row r="1212" spans="30:35">
      <c r="AD1212" s="2197"/>
      <c r="AE1212" s="2197"/>
      <c r="AF1212" s="2197"/>
      <c r="AG1212" s="2197"/>
      <c r="AH1212" s="2197"/>
      <c r="AI1212" s="2197"/>
    </row>
    <row r="1213" spans="30:35">
      <c r="AD1213" s="2197"/>
      <c r="AE1213" s="2197"/>
      <c r="AF1213" s="2197"/>
      <c r="AG1213" s="2197"/>
      <c r="AH1213" s="2197"/>
      <c r="AI1213" s="2197"/>
    </row>
    <row r="1214" spans="30:35">
      <c r="AD1214" s="2197"/>
      <c r="AE1214" s="2197"/>
      <c r="AF1214" s="2197"/>
      <c r="AG1214" s="2197"/>
      <c r="AH1214" s="2197"/>
      <c r="AI1214" s="2197"/>
    </row>
    <row r="1215" spans="30:35">
      <c r="AD1215" s="2197"/>
      <c r="AE1215" s="2197"/>
      <c r="AF1215" s="2197"/>
      <c r="AG1215" s="2197"/>
      <c r="AH1215" s="2197"/>
      <c r="AI1215" s="2197"/>
    </row>
    <row r="1216" spans="30:35">
      <c r="AD1216" s="2197"/>
      <c r="AE1216" s="2197"/>
      <c r="AF1216" s="2197"/>
      <c r="AG1216" s="2197"/>
      <c r="AH1216" s="2197"/>
      <c r="AI1216" s="2197"/>
    </row>
    <row r="1217" spans="30:35">
      <c r="AD1217" s="2197"/>
      <c r="AE1217" s="2197"/>
      <c r="AF1217" s="2197"/>
      <c r="AG1217" s="2197"/>
      <c r="AH1217" s="2197"/>
      <c r="AI1217" s="2197"/>
    </row>
    <row r="1218" spans="30:35">
      <c r="AD1218" s="2197"/>
      <c r="AE1218" s="2197"/>
      <c r="AF1218" s="2197"/>
      <c r="AG1218" s="2197"/>
      <c r="AH1218" s="2197"/>
      <c r="AI1218" s="2197"/>
    </row>
    <row r="1219" spans="30:35">
      <c r="AD1219" s="2197"/>
      <c r="AE1219" s="2197"/>
      <c r="AF1219" s="2197"/>
      <c r="AG1219" s="2197"/>
      <c r="AH1219" s="2197"/>
      <c r="AI1219" s="2197"/>
    </row>
    <row r="1220" spans="30:35">
      <c r="AD1220" s="2197"/>
      <c r="AE1220" s="2197"/>
      <c r="AF1220" s="2197"/>
      <c r="AG1220" s="2197"/>
      <c r="AH1220" s="2197"/>
      <c r="AI1220" s="2197"/>
    </row>
    <row r="1221" spans="30:35">
      <c r="AD1221" s="2197"/>
      <c r="AE1221" s="2197"/>
      <c r="AF1221" s="2197"/>
      <c r="AG1221" s="2197"/>
      <c r="AH1221" s="2197"/>
      <c r="AI1221" s="2197"/>
    </row>
    <row r="1222" spans="30:35">
      <c r="AD1222" s="2197"/>
      <c r="AE1222" s="2197"/>
      <c r="AF1222" s="2197"/>
      <c r="AG1222" s="2197"/>
      <c r="AH1222" s="2197"/>
      <c r="AI1222" s="2197"/>
    </row>
    <row r="1223" spans="30:35">
      <c r="AD1223" s="2197"/>
      <c r="AE1223" s="2197"/>
      <c r="AF1223" s="2197"/>
      <c r="AG1223" s="2197"/>
      <c r="AH1223" s="2197"/>
      <c r="AI1223" s="2197"/>
    </row>
    <row r="1224" spans="30:35">
      <c r="AD1224" s="2197"/>
      <c r="AE1224" s="2197"/>
      <c r="AF1224" s="2197"/>
      <c r="AG1224" s="2197"/>
      <c r="AH1224" s="2197"/>
      <c r="AI1224" s="2197"/>
    </row>
    <row r="1225" spans="30:35">
      <c r="AD1225" s="2197"/>
      <c r="AE1225" s="2197"/>
      <c r="AF1225" s="2197"/>
      <c r="AG1225" s="2197"/>
      <c r="AH1225" s="2197"/>
      <c r="AI1225" s="2197"/>
    </row>
    <row r="1226" spans="30:35">
      <c r="AD1226" s="2197"/>
      <c r="AE1226" s="2197"/>
      <c r="AF1226" s="2197"/>
      <c r="AG1226" s="2197"/>
      <c r="AH1226" s="2197"/>
      <c r="AI1226" s="2197"/>
    </row>
    <row r="1227" spans="30:35">
      <c r="AD1227" s="2197"/>
      <c r="AE1227" s="2197"/>
      <c r="AF1227" s="2197"/>
      <c r="AG1227" s="2197"/>
      <c r="AH1227" s="2197"/>
      <c r="AI1227" s="2197"/>
    </row>
    <row r="1228" spans="30:35">
      <c r="AD1228" s="2197"/>
      <c r="AE1228" s="2197"/>
      <c r="AF1228" s="2197"/>
      <c r="AG1228" s="2197"/>
      <c r="AH1228" s="2197"/>
      <c r="AI1228" s="2197"/>
    </row>
    <row r="1229" spans="30:35">
      <c r="AD1229" s="2197"/>
      <c r="AE1229" s="2197"/>
      <c r="AF1229" s="2197"/>
      <c r="AG1229" s="2197"/>
      <c r="AH1229" s="2197"/>
      <c r="AI1229" s="2197"/>
    </row>
    <row r="1230" spans="30:35">
      <c r="AD1230" s="2197"/>
      <c r="AE1230" s="2197"/>
      <c r="AF1230" s="2197"/>
      <c r="AG1230" s="2197"/>
      <c r="AH1230" s="2197"/>
      <c r="AI1230" s="2197"/>
    </row>
    <row r="1231" spans="30:35">
      <c r="AD1231" s="2197"/>
      <c r="AE1231" s="2197"/>
      <c r="AF1231" s="2197"/>
      <c r="AG1231" s="2197"/>
      <c r="AH1231" s="2197"/>
      <c r="AI1231" s="2197"/>
    </row>
    <row r="1232" spans="30:35">
      <c r="AD1232" s="2197"/>
      <c r="AE1232" s="2197"/>
      <c r="AF1232" s="2197"/>
      <c r="AG1232" s="2197"/>
      <c r="AH1232" s="2197"/>
      <c r="AI1232" s="2197"/>
    </row>
    <row r="1233" spans="30:35">
      <c r="AD1233" s="2197"/>
      <c r="AE1233" s="2197"/>
      <c r="AF1233" s="2197"/>
      <c r="AG1233" s="2197"/>
      <c r="AH1233" s="2197"/>
      <c r="AI1233" s="2197"/>
    </row>
    <row r="1234" spans="30:35">
      <c r="AD1234" s="2197"/>
      <c r="AE1234" s="2197"/>
      <c r="AF1234" s="2197"/>
      <c r="AG1234" s="2197"/>
      <c r="AH1234" s="2197"/>
      <c r="AI1234" s="2197"/>
    </row>
    <row r="1235" spans="30:35">
      <c r="AD1235" s="2197"/>
      <c r="AE1235" s="2197"/>
      <c r="AF1235" s="2197"/>
      <c r="AG1235" s="2197"/>
      <c r="AH1235" s="2197"/>
      <c r="AI1235" s="2197"/>
    </row>
    <row r="1236" spans="30:35">
      <c r="AD1236" s="2197"/>
      <c r="AE1236" s="2197"/>
      <c r="AF1236" s="2197"/>
      <c r="AG1236" s="2197"/>
      <c r="AH1236" s="2197"/>
      <c r="AI1236" s="2197"/>
    </row>
    <row r="1237" spans="30:35">
      <c r="AD1237" s="2197"/>
      <c r="AE1237" s="2197"/>
      <c r="AF1237" s="2197"/>
      <c r="AG1237" s="2197"/>
      <c r="AH1237" s="2197"/>
      <c r="AI1237" s="2197"/>
    </row>
    <row r="1238" spans="30:35">
      <c r="AD1238" s="2197"/>
      <c r="AE1238" s="2197"/>
      <c r="AF1238" s="2197"/>
      <c r="AG1238" s="2197"/>
      <c r="AH1238" s="2197"/>
      <c r="AI1238" s="2197"/>
    </row>
    <row r="1239" spans="30:35">
      <c r="AD1239" s="2197"/>
      <c r="AE1239" s="2197"/>
      <c r="AF1239" s="2197"/>
      <c r="AG1239" s="2197"/>
      <c r="AH1239" s="2197"/>
      <c r="AI1239" s="2197"/>
    </row>
    <row r="1240" spans="30:35">
      <c r="AD1240" s="2197"/>
      <c r="AE1240" s="2197"/>
      <c r="AF1240" s="2197"/>
      <c r="AG1240" s="2197"/>
      <c r="AH1240" s="2197"/>
      <c r="AI1240" s="2197"/>
    </row>
    <row r="1241" spans="30:35">
      <c r="AD1241" s="2197"/>
      <c r="AE1241" s="2197"/>
      <c r="AF1241" s="2197"/>
      <c r="AG1241" s="2197"/>
      <c r="AH1241" s="2197"/>
      <c r="AI1241" s="2197"/>
    </row>
    <row r="1242" spans="30:35">
      <c r="AD1242" s="2197"/>
      <c r="AE1242" s="2197"/>
      <c r="AF1242" s="2197"/>
      <c r="AG1242" s="2197"/>
      <c r="AH1242" s="2197"/>
      <c r="AI1242" s="2197"/>
    </row>
    <row r="1243" spans="30:35">
      <c r="AD1243" s="2197"/>
      <c r="AE1243" s="2197"/>
      <c r="AF1243" s="2197"/>
      <c r="AG1243" s="2197"/>
      <c r="AH1243" s="2197"/>
      <c r="AI1243" s="2197"/>
    </row>
    <row r="1244" spans="30:35">
      <c r="AD1244" s="2197"/>
      <c r="AE1244" s="2197"/>
      <c r="AF1244" s="2197"/>
      <c r="AG1244" s="2197"/>
      <c r="AH1244" s="2197"/>
      <c r="AI1244" s="2197"/>
    </row>
    <row r="1245" spans="30:35">
      <c r="AD1245" s="2197"/>
      <c r="AE1245" s="2197"/>
      <c r="AF1245" s="2197"/>
      <c r="AG1245" s="2197"/>
      <c r="AH1245" s="2197"/>
      <c r="AI1245" s="2197"/>
    </row>
    <row r="1246" spans="30:35">
      <c r="AD1246" s="2197"/>
      <c r="AE1246" s="2197"/>
      <c r="AF1246" s="2197"/>
      <c r="AG1246" s="2197"/>
      <c r="AH1246" s="2197"/>
      <c r="AI1246" s="2197"/>
    </row>
    <row r="1247" spans="30:35">
      <c r="AD1247" s="2197"/>
      <c r="AE1247" s="2197"/>
      <c r="AF1247" s="2197"/>
      <c r="AG1247" s="2197"/>
      <c r="AH1247" s="2197"/>
      <c r="AI1247" s="2197"/>
    </row>
    <row r="1248" spans="30:35">
      <c r="AD1248" s="2197"/>
      <c r="AE1248" s="2197"/>
      <c r="AF1248" s="2197"/>
      <c r="AG1248" s="2197"/>
      <c r="AH1248" s="2197"/>
      <c r="AI1248" s="2197"/>
    </row>
    <row r="1249" spans="30:35">
      <c r="AD1249" s="2197"/>
      <c r="AE1249" s="2197"/>
      <c r="AF1249" s="2197"/>
      <c r="AG1249" s="2197"/>
      <c r="AH1249" s="2197"/>
      <c r="AI1249" s="2197"/>
    </row>
    <row r="1250" spans="30:35">
      <c r="AD1250" s="2197"/>
      <c r="AE1250" s="2197"/>
      <c r="AF1250" s="2197"/>
      <c r="AG1250" s="2197"/>
      <c r="AH1250" s="2197"/>
      <c r="AI1250" s="2197"/>
    </row>
    <row r="1251" spans="30:35">
      <c r="AD1251" s="2197"/>
      <c r="AE1251" s="2197"/>
      <c r="AF1251" s="2197"/>
      <c r="AG1251" s="2197"/>
      <c r="AH1251" s="2197"/>
      <c r="AI1251" s="2197"/>
    </row>
    <row r="1252" spans="30:35">
      <c r="AD1252" s="2197"/>
      <c r="AE1252" s="2197"/>
      <c r="AF1252" s="2197"/>
      <c r="AG1252" s="2197"/>
      <c r="AH1252" s="2197"/>
      <c r="AI1252" s="2197"/>
    </row>
    <row r="1253" spans="30:35">
      <c r="AD1253" s="2197"/>
      <c r="AE1253" s="2197"/>
      <c r="AF1253" s="2197"/>
      <c r="AG1253" s="2197"/>
      <c r="AH1253" s="2197"/>
      <c r="AI1253" s="2197"/>
    </row>
    <row r="1254" spans="30:35">
      <c r="AD1254" s="2197"/>
      <c r="AE1254" s="2197"/>
      <c r="AF1254" s="2197"/>
      <c r="AG1254" s="2197"/>
      <c r="AH1254" s="2197"/>
      <c r="AI1254" s="2197"/>
    </row>
    <row r="1255" spans="30:35">
      <c r="AD1255" s="2197"/>
      <c r="AE1255" s="2197"/>
      <c r="AF1255" s="2197"/>
      <c r="AG1255" s="2197"/>
      <c r="AH1255" s="2197"/>
      <c r="AI1255" s="2197"/>
    </row>
    <row r="1256" spans="30:35">
      <c r="AD1256" s="2197"/>
      <c r="AE1256" s="2197"/>
      <c r="AF1256" s="2197"/>
      <c r="AG1256" s="2197"/>
      <c r="AH1256" s="2197"/>
      <c r="AI1256" s="2197"/>
    </row>
    <row r="1257" spans="30:35">
      <c r="AD1257" s="2197"/>
      <c r="AE1257" s="2197"/>
      <c r="AF1257" s="2197"/>
      <c r="AG1257" s="2197"/>
      <c r="AH1257" s="2197"/>
      <c r="AI1257" s="2197"/>
    </row>
    <row r="1258" spans="30:35">
      <c r="AD1258" s="2197"/>
      <c r="AE1258" s="2197"/>
      <c r="AF1258" s="2197"/>
      <c r="AG1258" s="2197"/>
      <c r="AH1258" s="2197"/>
      <c r="AI1258" s="2197"/>
    </row>
    <row r="1259" spans="30:35">
      <c r="AD1259" s="2197"/>
      <c r="AE1259" s="2197"/>
      <c r="AF1259" s="2197"/>
      <c r="AG1259" s="2197"/>
      <c r="AH1259" s="2197"/>
      <c r="AI1259" s="2197"/>
    </row>
    <row r="1260" spans="30:35">
      <c r="AD1260" s="2197"/>
      <c r="AE1260" s="2197"/>
      <c r="AF1260" s="2197"/>
      <c r="AG1260" s="2197"/>
      <c r="AH1260" s="2197"/>
      <c r="AI1260" s="2197"/>
    </row>
    <row r="1261" spans="30:35">
      <c r="AD1261" s="2197"/>
      <c r="AE1261" s="2197"/>
      <c r="AF1261" s="2197"/>
      <c r="AG1261" s="2197"/>
      <c r="AH1261" s="2197"/>
      <c r="AI1261" s="2197"/>
    </row>
    <row r="1262" spans="30:35">
      <c r="AD1262" s="2197"/>
      <c r="AE1262" s="2197"/>
      <c r="AF1262" s="2197"/>
      <c r="AG1262" s="2197"/>
      <c r="AH1262" s="2197"/>
      <c r="AI1262" s="2197"/>
    </row>
  </sheetData>
  <customSheetViews>
    <customSheetView guid="{B91C2E87-5EDA-40AE-AC27-0E2C17E803CE}" showPageBreaks="1" printArea="1" hiddenColumns="1">
      <pane xSplit="2" ySplit="2" topLeftCell="L141" activePane="bottomRight" state="frozen"/>
      <selection pane="bottomRight" sqref="A1:AC170"/>
      <rowBreaks count="1" manualBreakCount="1">
        <brk id="80" max="28" man="1"/>
      </rowBreaks>
      <pageMargins left="0.31" right="0.16" top="0.46" bottom="0.38" header="0.13" footer="0.17"/>
      <pageSetup scale="45" orientation="landscape" r:id="rId1"/>
    </customSheetView>
    <customSheetView guid="{7C71EF2A-5ADA-494C-8F58-DDA71753DD90}" showPageBreaks="1" printArea="1" hiddenColumns="1">
      <pane xSplit="2" ySplit="1" topLeftCell="C90" activePane="bottomRight" state="frozen"/>
      <selection pane="bottomRight" activeCell="B113" sqref="B113:AC170"/>
      <rowBreaks count="1" manualBreakCount="1">
        <brk id="84" max="28" man="1"/>
      </rowBreaks>
      <pageMargins left="0.31" right="0.16" top="0.46" bottom="0.38" header="0.13" footer="0.17"/>
      <pageSetup scale="45" orientation="landscape" r:id="rId2"/>
    </customSheetView>
    <customSheetView guid="{23F4DC00-BC97-4745-AA5C-F05D469CB1EF}" scale="85" showPageBreaks="1" printArea="1" hiddenColumns="1">
      <pane xSplit="2" ySplit="2" topLeftCell="C88" activePane="bottomRight" state="frozen"/>
      <selection pane="bottomRight" activeCell="A151" sqref="A151:XFD151"/>
      <rowBreaks count="1" manualBreakCount="1">
        <brk id="84" max="29" man="1"/>
      </rowBreaks>
      <pageMargins left="0.31" right="0.16" top="0.46" bottom="0.38" header="0.13" footer="0.17"/>
      <pageSetup scale="50" orientation="landscape" r:id="rId3"/>
    </customSheetView>
    <customSheetView guid="{5A803268-F6C5-4035-B3E1-A94CB9AA8994}" showPageBreaks="1" printArea="1" hiddenColumns="1">
      <pane xSplit="2" ySplit="2" topLeftCell="I3" activePane="bottomRight" state="frozen"/>
      <selection pane="bottomRight" sqref="A1:AC175"/>
      <rowBreaks count="1" manualBreakCount="1">
        <brk id="84" max="28" man="1"/>
      </rowBreaks>
      <pageMargins left="0.31" right="0.16" top="0.46" bottom="0.38" header="0.13" footer="0.17"/>
      <pageSetup scale="45" orientation="landscape" r:id="rId4"/>
    </customSheetView>
    <customSheetView guid="{4593F3EE-0998-4E0E-994A-E02D6BAF3A4B}" scale="85" showPageBreaks="1" printArea="1" hiddenColumns="1">
      <pane xSplit="2" ySplit="2" topLeftCell="C102" activePane="bottomRight" state="frozen"/>
      <selection pane="bottomRight" sqref="A1:AC175"/>
      <rowBreaks count="1" manualBreakCount="1">
        <brk id="84" max="29" man="1"/>
      </rowBreaks>
      <pageMargins left="0.31" right="0.16" top="0.46" bottom="0.38" header="0.13" footer="0.17"/>
      <pageSetup scale="50" orientation="landscape" r:id="rId5"/>
    </customSheetView>
  </customSheetViews>
  <pageMargins left="0.31" right="0.16" top="0.46" bottom="0.38" header="0.13" footer="0.17"/>
  <pageSetup scale="45" orientation="landscape" r:id="rId6"/>
  <rowBreaks count="1" manualBreakCount="1">
    <brk id="80" max="2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>
    <tabColor rgb="FFFFFF00"/>
  </sheetPr>
  <dimension ref="A1:EQ340"/>
  <sheetViews>
    <sheetView zoomScaleNormal="130" workbookViewId="0">
      <selection activeCell="A4" sqref="A4"/>
    </sheetView>
  </sheetViews>
  <sheetFormatPr defaultColWidth="9.109375" defaultRowHeight="13.8"/>
  <cols>
    <col min="1" max="1" width="1.109375" style="95" customWidth="1"/>
    <col min="2" max="2" width="6.6640625" style="95" customWidth="1"/>
    <col min="3" max="3" width="31" style="95" customWidth="1"/>
    <col min="4" max="4" width="11.44140625" style="95" customWidth="1"/>
    <col min="5" max="5" width="13.44140625" style="95" customWidth="1"/>
    <col min="6" max="6" width="9.33203125" style="95" customWidth="1"/>
    <col min="7" max="7" width="8.6640625" style="95" customWidth="1"/>
    <col min="8" max="8" width="11.44140625" style="95" customWidth="1"/>
    <col min="9" max="9" width="11.109375" style="95" customWidth="1"/>
    <col min="10" max="10" width="12.33203125" style="95" customWidth="1"/>
    <col min="11" max="11" width="11.5546875" style="95" customWidth="1"/>
    <col min="12" max="12" width="26.44140625" style="95" customWidth="1"/>
    <col min="13" max="13" width="8.109375" style="95" customWidth="1"/>
    <col min="14" max="14" width="18.5546875" style="95" customWidth="1"/>
    <col min="15" max="15" width="13" style="95" customWidth="1"/>
    <col min="16" max="16" width="19" style="95" customWidth="1"/>
    <col min="17" max="17" width="14.88671875" style="95" customWidth="1"/>
    <col min="18" max="18" width="11.109375" style="95" customWidth="1"/>
    <col min="19" max="19" width="11.33203125" style="95" customWidth="1"/>
    <col min="20" max="20" width="16" style="95" customWidth="1"/>
    <col min="21" max="21" width="11.33203125" style="95" customWidth="1"/>
    <col min="22" max="22" width="12.44140625" style="95" customWidth="1"/>
    <col min="23" max="23" width="15.109375" style="95" customWidth="1"/>
    <col min="24" max="24" width="14.5546875" style="95" customWidth="1"/>
    <col min="25" max="25" width="14" style="95" customWidth="1"/>
    <col min="26" max="26" width="15.5546875" style="95" customWidth="1"/>
    <col min="27" max="27" width="16.33203125" style="95" customWidth="1"/>
    <col min="28" max="28" width="13" style="95" customWidth="1"/>
    <col min="29" max="29" width="12.5546875" style="95" customWidth="1"/>
    <col min="30" max="30" width="12" style="95" customWidth="1"/>
    <col min="31" max="31" width="16" style="95" customWidth="1"/>
    <col min="32" max="32" width="12.88671875" style="95" customWidth="1"/>
    <col min="33" max="33" width="13.33203125" style="95" customWidth="1"/>
    <col min="34" max="34" width="12" style="95" customWidth="1"/>
    <col min="35" max="35" width="15.109375" style="95" customWidth="1"/>
    <col min="36" max="36" width="10.33203125" style="95" customWidth="1"/>
    <col min="37" max="37" width="8.6640625" style="95" customWidth="1"/>
    <col min="38" max="38" width="12.88671875" style="95" customWidth="1"/>
    <col min="39" max="39" width="8.44140625" style="95" customWidth="1"/>
    <col min="40" max="41" width="8" style="95" customWidth="1"/>
    <col min="42" max="42" width="10.5546875" style="95" customWidth="1"/>
    <col min="43" max="43" width="8.6640625" style="95" customWidth="1"/>
    <col min="44" max="44" width="9.33203125" style="95" customWidth="1"/>
    <col min="45" max="45" width="11.88671875" style="95" customWidth="1"/>
    <col min="46" max="46" width="10.44140625" style="95" customWidth="1"/>
    <col min="47" max="47" width="11.33203125" style="95" customWidth="1"/>
    <col min="48" max="48" width="8.5546875" style="95" customWidth="1"/>
    <col min="49" max="49" width="13.33203125" style="95" customWidth="1"/>
    <col min="50" max="50" width="9" style="95" customWidth="1"/>
    <col min="51" max="51" width="7.33203125" style="95" customWidth="1"/>
    <col min="52" max="52" width="11.6640625" style="95" customWidth="1"/>
    <col min="53" max="53" width="11.33203125" style="95" customWidth="1"/>
    <col min="54" max="54" width="9.44140625" style="95" customWidth="1"/>
    <col min="55" max="55" width="8.33203125" style="95" customWidth="1"/>
    <col min="56" max="56" width="12" style="95" customWidth="1"/>
    <col min="57" max="57" width="10.5546875" style="95" customWidth="1"/>
    <col min="58" max="58" width="12.6640625" style="95" customWidth="1"/>
    <col min="59" max="59" width="14" style="95" customWidth="1"/>
    <col min="60" max="60" width="11.88671875" style="95" customWidth="1"/>
    <col min="61" max="61" width="10.44140625" style="95" customWidth="1"/>
    <col min="62" max="62" width="10.6640625" style="95" customWidth="1"/>
    <col min="63" max="63" width="10.5546875" style="95" customWidth="1"/>
    <col min="64" max="64" width="10.88671875" style="95" customWidth="1"/>
    <col min="65" max="65" width="9.109375" style="95" customWidth="1"/>
    <col min="66" max="66" width="11.33203125" style="95" customWidth="1"/>
    <col min="67" max="67" width="8.88671875" style="95" customWidth="1"/>
    <col min="68" max="68" width="13.109375" style="95" customWidth="1"/>
    <col min="69" max="69" width="14.6640625" style="95" customWidth="1"/>
    <col min="70" max="70" width="10.5546875" style="95" customWidth="1"/>
    <col min="71" max="71" width="12.6640625" style="95" customWidth="1"/>
    <col min="72" max="72" width="11.109375" style="95" customWidth="1"/>
    <col min="73" max="73" width="11.5546875" style="95" customWidth="1"/>
    <col min="74" max="74" width="10.33203125" style="95" customWidth="1"/>
    <col min="75" max="75" width="13.33203125" style="95" customWidth="1"/>
    <col min="76" max="76" width="14.33203125" style="95" customWidth="1"/>
    <col min="77" max="77" width="11.5546875" style="95" customWidth="1"/>
    <col min="78" max="78" width="10.6640625" style="95" customWidth="1"/>
    <col min="79" max="79" width="10" style="95" customWidth="1"/>
    <col min="80" max="80" width="13.6640625" style="95" customWidth="1"/>
    <col min="81" max="82" width="11.44140625" style="95" customWidth="1"/>
    <col min="83" max="83" width="9.6640625" style="95" customWidth="1"/>
    <col min="84" max="84" width="10.6640625" style="95" customWidth="1"/>
    <col min="85" max="85" width="14" style="95" customWidth="1"/>
    <col min="86" max="86" width="11.33203125" style="95" customWidth="1"/>
    <col min="87" max="87" width="10" style="95" customWidth="1"/>
    <col min="88" max="88" width="11.109375" style="95" customWidth="1"/>
    <col min="89" max="89" width="13" style="95" customWidth="1"/>
    <col min="90" max="90" width="10.88671875" style="95" customWidth="1"/>
    <col min="91" max="91" width="8.6640625" style="95" customWidth="1"/>
    <col min="92" max="92" width="8.44140625" style="95" customWidth="1"/>
    <col min="93" max="93" width="13.33203125" style="95" customWidth="1"/>
    <col min="94" max="94" width="10.109375" style="95" customWidth="1"/>
    <col min="95" max="95" width="9.109375" style="95" customWidth="1"/>
    <col min="96" max="97" width="12.5546875" style="95" customWidth="1"/>
    <col min="98" max="98" width="11.5546875" style="95" customWidth="1"/>
    <col min="99" max="99" width="14.6640625" style="95" customWidth="1"/>
    <col min="100" max="100" width="12.109375" style="95" customWidth="1"/>
    <col min="101" max="101" width="9.88671875" style="95" customWidth="1"/>
    <col min="102" max="102" width="11.109375" style="95" customWidth="1"/>
    <col min="103" max="103" width="13.5546875" style="95" customWidth="1"/>
    <col min="104" max="104" width="11.6640625" style="95" customWidth="1"/>
    <col min="105" max="105" width="12.88671875" style="95" customWidth="1"/>
    <col min="106" max="106" width="10.6640625" style="95" customWidth="1"/>
    <col min="107" max="107" width="9.88671875" style="95" customWidth="1"/>
    <col min="108" max="108" width="8.44140625" style="95" customWidth="1"/>
    <col min="109" max="109" width="8.109375" style="95" customWidth="1"/>
    <col min="110" max="110" width="10" style="95" customWidth="1"/>
    <col min="111" max="111" width="14.33203125" style="95" customWidth="1"/>
    <col min="112" max="112" width="8.88671875" style="95" customWidth="1"/>
    <col min="113" max="113" width="11.44140625" style="95" customWidth="1"/>
    <col min="114" max="114" width="11.33203125" style="95" customWidth="1"/>
    <col min="115" max="115" width="11.44140625" style="95" customWidth="1"/>
    <col min="116" max="116" width="15" style="95" customWidth="1"/>
    <col min="117" max="117" width="11.109375" style="95" customWidth="1"/>
    <col min="118" max="118" width="9.5546875" style="95" customWidth="1"/>
    <col min="119" max="119" width="8.44140625" style="95" customWidth="1"/>
    <col min="120" max="120" width="10.109375" style="95" customWidth="1"/>
    <col min="121" max="121" width="9.6640625" style="95" customWidth="1"/>
    <col min="122" max="122" width="10.6640625" style="95" customWidth="1"/>
    <col min="123" max="123" width="11.109375" style="95" customWidth="1"/>
    <col min="124" max="124" width="8.88671875" style="95" customWidth="1"/>
    <col min="125" max="125" width="11.33203125" style="95" customWidth="1"/>
    <col min="126" max="126" width="9.6640625" style="95" customWidth="1"/>
    <col min="127" max="127" width="9.5546875" style="95" customWidth="1"/>
    <col min="128" max="128" width="9.88671875" style="95" customWidth="1"/>
    <col min="129" max="130" width="11.6640625" style="95" customWidth="1"/>
    <col min="131" max="131" width="13.6640625" style="95" customWidth="1"/>
    <col min="132" max="132" width="15.33203125" style="95" customWidth="1"/>
    <col min="133" max="133" width="9" style="95" customWidth="1"/>
    <col min="134" max="134" width="17.6640625" style="95" customWidth="1"/>
    <col min="135" max="135" width="9.109375" style="95" customWidth="1"/>
    <col min="136" max="136" width="10.6640625" style="95" customWidth="1"/>
    <col min="137" max="137" width="10" style="95" customWidth="1"/>
    <col min="138" max="138" width="9" style="95" customWidth="1"/>
    <col min="139" max="139" width="9.109375" style="95" customWidth="1"/>
    <col min="140" max="140" width="7.109375" style="95" customWidth="1"/>
    <col min="141" max="141" width="7.6640625" style="95" customWidth="1"/>
    <col min="142" max="142" width="9.88671875" style="95" customWidth="1"/>
    <col min="143" max="144" width="12" style="95" customWidth="1"/>
    <col min="145" max="145" width="12.6640625" style="95" customWidth="1"/>
    <col min="146" max="146" width="9.33203125" style="95" customWidth="1"/>
    <col min="147" max="147" width="8.88671875" style="95" customWidth="1"/>
    <col min="148" max="148" width="22" style="95" customWidth="1"/>
    <col min="149" max="149" width="28.88671875" style="95" customWidth="1"/>
    <col min="150" max="151" width="9.109375" style="95"/>
    <col min="152" max="152" width="23.33203125" style="95" customWidth="1"/>
    <col min="153" max="153" width="18.44140625" style="95" customWidth="1"/>
    <col min="154" max="154" width="21.88671875" style="95" customWidth="1"/>
    <col min="155" max="156" width="9.109375" style="95"/>
    <col min="157" max="157" width="20.44140625" style="95" customWidth="1"/>
    <col min="158" max="158" width="25.44140625" style="95" customWidth="1"/>
    <col min="159" max="159" width="9.109375" style="95"/>
    <col min="160" max="160" width="31.109375" style="95" customWidth="1"/>
    <col min="161" max="16384" width="9.109375" style="95"/>
  </cols>
  <sheetData>
    <row r="1" spans="1:147">
      <c r="A1" s="95" t="s">
        <v>1213</v>
      </c>
    </row>
    <row r="3" spans="1:147">
      <c r="C3" s="3337"/>
      <c r="BA3" s="2609" t="s">
        <v>1150</v>
      </c>
      <c r="BB3" s="2609">
        <v>178</v>
      </c>
    </row>
    <row r="4" spans="1:147" s="109" customFormat="1" ht="23.25" customHeight="1">
      <c r="A4" s="111"/>
      <c r="B4" s="192"/>
      <c r="C4" s="132" t="s">
        <v>18</v>
      </c>
      <c r="D4" s="3580" t="s">
        <v>187</v>
      </c>
      <c r="E4" s="3580"/>
      <c r="F4" s="3580"/>
      <c r="G4" s="3580"/>
      <c r="H4" s="3580"/>
      <c r="I4" s="3580"/>
      <c r="J4" s="3580"/>
      <c r="K4" s="192"/>
      <c r="L4" s="194" t="s">
        <v>34</v>
      </c>
      <c r="N4" s="2172" t="s">
        <v>1093</v>
      </c>
      <c r="O4" s="2215">
        <v>41855.89334490741</v>
      </c>
    </row>
    <row r="5" spans="1:147" s="109" customFormat="1" ht="48" customHeight="1">
      <c r="A5" s="110"/>
      <c r="B5" s="195"/>
      <c r="C5" s="193"/>
      <c r="D5" s="327" t="s">
        <v>186</v>
      </c>
      <c r="E5" s="327"/>
      <c r="F5" s="327"/>
      <c r="G5" s="327"/>
      <c r="H5" s="327"/>
      <c r="I5" s="327"/>
      <c r="J5" s="327"/>
      <c r="K5" s="235"/>
      <c r="L5" s="196"/>
      <c r="O5" s="1262"/>
      <c r="P5" s="1262"/>
      <c r="Q5" s="1262"/>
      <c r="R5" s="1262"/>
      <c r="S5" s="1262"/>
      <c r="T5" s="1262"/>
      <c r="U5" s="1262"/>
      <c r="V5" s="1262"/>
      <c r="W5" s="1262"/>
      <c r="X5" s="1262"/>
      <c r="Y5" s="1262"/>
      <c r="Z5" s="1262"/>
      <c r="AA5" s="1262"/>
      <c r="AB5" s="1262"/>
      <c r="AC5" s="1262"/>
      <c r="AD5" s="1262"/>
      <c r="AE5" s="1262"/>
      <c r="AF5" s="1262"/>
      <c r="AG5" s="1262"/>
      <c r="AH5" s="1262"/>
      <c r="AI5" s="1262"/>
      <c r="AJ5" s="1262"/>
      <c r="AK5" s="1262"/>
      <c r="AL5" s="1262"/>
      <c r="AM5" s="1262"/>
      <c r="AN5" s="1262"/>
      <c r="AO5" s="1262"/>
      <c r="AP5" s="1262"/>
      <c r="AQ5" s="1262"/>
      <c r="AR5" s="1262"/>
      <c r="AS5" s="1262"/>
      <c r="AT5" s="1262"/>
      <c r="AU5" s="1262"/>
      <c r="AV5" s="1262"/>
      <c r="AW5" s="1262"/>
      <c r="AX5" s="1262"/>
      <c r="AY5" s="1262"/>
      <c r="AZ5" s="1262"/>
      <c r="BA5" s="1262"/>
      <c r="BB5" s="1262"/>
      <c r="BC5" s="1262"/>
      <c r="BD5" s="1262"/>
      <c r="BE5" s="1262"/>
      <c r="BF5" s="1262"/>
      <c r="BG5" s="1262"/>
      <c r="BH5" s="1262"/>
      <c r="BI5" s="1262"/>
      <c r="BJ5" s="1262"/>
      <c r="BK5" s="1262"/>
      <c r="BL5" s="1262"/>
      <c r="BM5" s="1262"/>
      <c r="BN5" s="1262"/>
      <c r="BO5" s="1262"/>
      <c r="BP5" s="1262"/>
      <c r="BQ5" s="1262"/>
      <c r="BR5" s="1262"/>
      <c r="BS5" s="1262"/>
      <c r="BT5" s="1262"/>
      <c r="BU5" s="1262"/>
      <c r="BV5" s="1262"/>
      <c r="BW5" s="1262"/>
      <c r="BX5" s="1262"/>
      <c r="BY5" s="1262"/>
      <c r="BZ5" s="1262"/>
      <c r="CA5" s="1262"/>
      <c r="CB5" s="1262"/>
      <c r="CC5" s="1262"/>
      <c r="CD5" s="1262"/>
      <c r="CE5" s="1262"/>
      <c r="CF5" s="1262"/>
      <c r="CG5" s="1262"/>
      <c r="CH5" s="1262"/>
      <c r="CI5" s="1262"/>
      <c r="CJ5" s="1262"/>
      <c r="CK5" s="1262"/>
      <c r="CL5" s="1262"/>
      <c r="CM5" s="1262"/>
      <c r="CN5" s="1262"/>
      <c r="CO5" s="1262"/>
      <c r="CP5" s="1262"/>
      <c r="CQ5" s="1262"/>
      <c r="CR5" s="1262"/>
      <c r="CS5" s="1262"/>
      <c r="CT5" s="1262"/>
      <c r="CU5" s="1262"/>
      <c r="CV5" s="1262"/>
      <c r="CW5" s="1262"/>
      <c r="CX5" s="1262"/>
      <c r="CY5" s="1262"/>
      <c r="CZ5" s="1262"/>
      <c r="DA5" s="1262"/>
      <c r="DB5" s="1262"/>
      <c r="DC5" s="1262"/>
      <c r="DD5" s="1262"/>
      <c r="DE5" s="1262"/>
      <c r="DF5" s="1262"/>
      <c r="DG5" s="1262"/>
      <c r="DH5" s="1262"/>
      <c r="DI5" s="1262"/>
      <c r="DJ5" s="1262"/>
      <c r="DK5" s="1262"/>
      <c r="DL5" s="1262"/>
      <c r="DM5" s="1262"/>
      <c r="DN5" s="1262"/>
      <c r="DO5" s="1262"/>
      <c r="DP5" s="1262"/>
      <c r="DQ5" s="1262"/>
      <c r="DR5" s="1262"/>
      <c r="DS5" s="1262"/>
      <c r="DT5" s="1262"/>
      <c r="DU5" s="1262"/>
      <c r="DV5" s="1262"/>
      <c r="DW5" s="1262"/>
      <c r="DX5" s="1262"/>
      <c r="DY5" s="1262"/>
      <c r="DZ5" s="1262"/>
      <c r="EA5" s="1262"/>
      <c r="EB5" s="1262"/>
      <c r="EC5" s="1262"/>
      <c r="ED5" s="1262"/>
      <c r="EE5" s="1262"/>
      <c r="EF5" s="1262"/>
      <c r="EG5" s="1262"/>
      <c r="EH5" s="1262"/>
      <c r="EI5" s="1262"/>
      <c r="EJ5" s="1262"/>
      <c r="EK5" s="1262"/>
      <c r="EL5" s="1262"/>
      <c r="EM5" s="1262"/>
      <c r="EN5" s="1262"/>
      <c r="EO5" s="1262"/>
      <c r="EP5" s="1262"/>
      <c r="EQ5" s="1262"/>
    </row>
    <row r="6" spans="1:147" ht="18" thickBot="1">
      <c r="A6" s="108"/>
      <c r="B6" s="2119" t="s">
        <v>185</v>
      </c>
      <c r="C6" s="2120">
        <f>YesterdayGen!A2</f>
        <v>41855</v>
      </c>
      <c r="D6" s="197" t="s">
        <v>1198</v>
      </c>
      <c r="E6" s="198"/>
      <c r="F6" s="3014">
        <f>D155</f>
        <v>10862</v>
      </c>
      <c r="G6" s="199" t="s">
        <v>41</v>
      </c>
      <c r="H6" s="199"/>
      <c r="I6" s="200"/>
      <c r="J6" s="201"/>
      <c r="K6" s="194" t="s">
        <v>35</v>
      </c>
      <c r="L6" s="2121">
        <f>YesterdayGen!E42</f>
        <v>0.875</v>
      </c>
      <c r="O6" s="1672"/>
      <c r="P6" s="1264"/>
      <c r="Q6" s="1264"/>
      <c r="R6" s="1264"/>
      <c r="S6" s="1264"/>
      <c r="T6" s="2122"/>
      <c r="U6" s="2128"/>
      <c r="V6" s="1264"/>
      <c r="W6" s="1264"/>
      <c r="X6" s="1264"/>
      <c r="Y6" s="1264"/>
      <c r="Z6" s="1264"/>
      <c r="AA6" s="1264"/>
      <c r="AB6" s="1264"/>
      <c r="AC6" s="1264"/>
      <c r="AD6" s="1264"/>
      <c r="AE6" s="1264"/>
      <c r="AF6" s="1264"/>
      <c r="AG6" s="1264"/>
      <c r="AH6" s="1264"/>
      <c r="AI6" s="1264"/>
      <c r="AJ6" s="1264"/>
      <c r="AK6" s="1264"/>
      <c r="AL6" s="1264"/>
      <c r="AM6" s="1264"/>
      <c r="AN6" s="1264"/>
      <c r="AO6" s="1264"/>
      <c r="AP6" s="1264"/>
      <c r="AQ6" s="1264"/>
      <c r="AR6" s="1264"/>
      <c r="AS6" s="1264"/>
      <c r="AT6" s="1264"/>
      <c r="AU6" s="1264"/>
      <c r="AV6" s="1264"/>
      <c r="AW6" s="1264"/>
      <c r="AX6" s="1264"/>
      <c r="AY6" s="1264"/>
      <c r="AZ6" s="1264"/>
      <c r="BA6" s="1264"/>
      <c r="BB6" s="1264"/>
      <c r="BC6" s="1264"/>
      <c r="BD6" s="1264"/>
      <c r="BE6" s="1264"/>
      <c r="BF6" s="1264"/>
      <c r="BG6" s="1264"/>
      <c r="BH6" s="1264"/>
      <c r="BI6" s="1264"/>
      <c r="BJ6" s="1264"/>
      <c r="BK6" s="1264"/>
      <c r="BL6" s="1264"/>
      <c r="BM6" s="1264"/>
      <c r="BN6" s="1264"/>
      <c r="BO6" s="1264"/>
      <c r="BP6" s="1264"/>
      <c r="BQ6" s="1264"/>
      <c r="BR6" s="1264"/>
      <c r="BS6" s="1264"/>
      <c r="BT6" s="1264"/>
      <c r="BU6" s="1264"/>
      <c r="BV6" s="1264"/>
      <c r="BW6" s="1264"/>
      <c r="BX6" s="1264"/>
      <c r="BY6" s="1264"/>
      <c r="BZ6" s="1264"/>
      <c r="CA6" s="1264"/>
      <c r="CB6" s="1264"/>
      <c r="CC6" s="1264"/>
      <c r="CD6" s="1264"/>
      <c r="CE6" s="1264"/>
      <c r="CF6" s="1264"/>
      <c r="CG6" s="1264"/>
      <c r="CH6" s="1264"/>
      <c r="CI6" s="1264"/>
      <c r="CJ6" s="1264"/>
      <c r="CK6" s="1264"/>
      <c r="CL6" s="1264"/>
      <c r="CM6" s="1264"/>
      <c r="CN6" s="1264"/>
      <c r="CO6" s="1264"/>
      <c r="CP6" s="1264"/>
      <c r="CQ6" s="1264"/>
      <c r="CR6" s="1264"/>
      <c r="CS6" s="1264"/>
      <c r="CT6" s="1264"/>
      <c r="CU6" s="1264"/>
      <c r="CV6" s="1264"/>
      <c r="CW6" s="1264"/>
      <c r="CX6" s="1264"/>
      <c r="CY6" s="1264"/>
      <c r="CZ6" s="1264"/>
      <c r="DA6" s="1264"/>
      <c r="DB6" s="1264"/>
      <c r="DC6" s="1264"/>
      <c r="DD6" s="1264"/>
      <c r="DE6" s="1264"/>
      <c r="DF6" s="1264"/>
      <c r="DG6" s="1264"/>
      <c r="DH6" s="1264"/>
      <c r="DI6" s="1264"/>
      <c r="DJ6" s="1264"/>
      <c r="DK6" s="1264"/>
      <c r="DL6" s="1264"/>
      <c r="DM6" s="1264"/>
      <c r="DN6" s="1264"/>
      <c r="DO6" s="1264"/>
      <c r="DP6" s="1264"/>
      <c r="DQ6" s="1264"/>
      <c r="DR6" s="1264"/>
      <c r="DS6" s="1264"/>
      <c r="DT6" s="1264"/>
      <c r="DU6" s="1264"/>
      <c r="DV6" s="1264"/>
      <c r="DW6" s="1264"/>
      <c r="DX6" s="1264"/>
      <c r="DY6" s="1264"/>
      <c r="DZ6" s="1264"/>
      <c r="EA6" s="1264"/>
      <c r="EB6" s="1264"/>
      <c r="EC6" s="1264"/>
      <c r="ED6" s="1264"/>
      <c r="EE6" s="1264"/>
      <c r="EF6" s="1264"/>
      <c r="EG6" s="1264"/>
      <c r="EH6" s="1264"/>
      <c r="EI6" s="1264"/>
      <c r="EJ6" s="1264"/>
      <c r="EK6" s="1264"/>
      <c r="EL6" s="1264"/>
      <c r="EM6" s="1264"/>
      <c r="EN6" s="1264"/>
      <c r="EO6" s="1264"/>
      <c r="EP6" s="1264"/>
      <c r="EQ6" s="1264"/>
    </row>
    <row r="7" spans="1:147" ht="27.75" customHeight="1">
      <c r="A7" s="102"/>
      <c r="B7" s="3583" t="s">
        <v>184</v>
      </c>
      <c r="C7" s="3583" t="s">
        <v>36</v>
      </c>
      <c r="D7" s="3583" t="s">
        <v>37</v>
      </c>
      <c r="E7" s="3583" t="s">
        <v>38</v>
      </c>
      <c r="F7" s="1240" t="s">
        <v>183</v>
      </c>
      <c r="G7" s="1240" t="s">
        <v>182</v>
      </c>
      <c r="H7" s="1243" t="s">
        <v>181</v>
      </c>
      <c r="I7" s="1244" t="s">
        <v>180</v>
      </c>
      <c r="J7" s="1245" t="s">
        <v>39</v>
      </c>
      <c r="K7" s="1246" t="s">
        <v>40</v>
      </c>
      <c r="L7" s="3583" t="s">
        <v>215</v>
      </c>
      <c r="O7" s="1263"/>
      <c r="P7" s="1263"/>
      <c r="Q7" s="1263"/>
      <c r="R7" s="1263"/>
      <c r="S7" s="1263"/>
      <c r="T7" s="2122"/>
      <c r="U7" s="2129"/>
      <c r="V7" s="1263"/>
      <c r="W7" s="1263"/>
      <c r="X7" s="1263"/>
      <c r="Y7" s="1263"/>
      <c r="Z7" s="1263"/>
      <c r="AA7" s="1263"/>
      <c r="AB7" s="1263"/>
      <c r="AC7" s="1263"/>
      <c r="AD7" s="1263"/>
      <c r="AE7" s="1263"/>
      <c r="AF7" s="1263"/>
      <c r="AG7" s="1263"/>
      <c r="AH7" s="1263"/>
      <c r="AI7" s="1263"/>
      <c r="AJ7" s="1263"/>
      <c r="AK7" s="1263"/>
      <c r="AL7" s="1263"/>
      <c r="AM7" s="1263"/>
      <c r="AN7" s="1263"/>
      <c r="AO7" s="1263"/>
      <c r="AP7" s="1263"/>
      <c r="AQ7" s="1263"/>
      <c r="AR7" s="1263"/>
      <c r="AS7" s="1263"/>
      <c r="AT7" s="1263"/>
      <c r="AU7" s="1263"/>
      <c r="AV7" s="1263"/>
      <c r="AW7" s="1263"/>
      <c r="AX7" s="1263"/>
      <c r="AY7" s="1263"/>
      <c r="AZ7" s="1263"/>
      <c r="BA7" s="1263"/>
      <c r="BB7" s="1263"/>
      <c r="BC7" s="1263"/>
      <c r="BD7" s="1263"/>
      <c r="BE7" s="1263"/>
      <c r="BF7" s="1263"/>
      <c r="BG7" s="1263"/>
      <c r="BH7" s="1263"/>
      <c r="BI7" s="1263"/>
      <c r="BJ7" s="1263"/>
      <c r="BK7" s="1263"/>
      <c r="BL7" s="1263"/>
      <c r="BM7" s="1263"/>
      <c r="BN7" s="1263"/>
      <c r="BO7" s="1263"/>
      <c r="BP7" s="1263"/>
      <c r="BQ7" s="1263"/>
      <c r="BR7" s="1263"/>
      <c r="BS7" s="1263"/>
      <c r="BT7" s="1263"/>
      <c r="BU7" s="1263"/>
      <c r="BV7" s="1263"/>
      <c r="BW7" s="1263"/>
      <c r="BX7" s="1263"/>
      <c r="BY7" s="1263"/>
      <c r="BZ7" s="1263"/>
      <c r="CA7" s="1263"/>
      <c r="CB7" s="1263"/>
      <c r="CC7" s="1263"/>
      <c r="CD7" s="1263"/>
      <c r="CE7" s="1263"/>
      <c r="CF7" s="1263"/>
      <c r="CG7" s="1263"/>
      <c r="CH7" s="1263"/>
      <c r="CI7" s="1263"/>
      <c r="CJ7" s="1263"/>
      <c r="CK7" s="1263"/>
      <c r="CL7" s="1263"/>
      <c r="CM7" s="1263"/>
      <c r="CN7" s="1263"/>
      <c r="CO7" s="1263"/>
      <c r="CP7" s="1263"/>
      <c r="CQ7" s="1263"/>
      <c r="CR7" s="1263"/>
      <c r="CS7" s="1263"/>
      <c r="CT7" s="1263"/>
      <c r="CU7" s="1263"/>
      <c r="CV7" s="1263"/>
      <c r="CW7" s="1263"/>
      <c r="CX7" s="1263"/>
      <c r="CY7" s="1263"/>
      <c r="CZ7" s="1263"/>
      <c r="DA7" s="1263"/>
      <c r="DB7" s="1263"/>
      <c r="DC7" s="1263"/>
      <c r="DD7" s="1263"/>
      <c r="DE7" s="1263"/>
      <c r="DF7" s="1263"/>
      <c r="DG7" s="1263"/>
      <c r="DH7" s="1263"/>
      <c r="DI7" s="1263"/>
      <c r="DJ7" s="1263"/>
      <c r="DK7" s="1263"/>
      <c r="DL7" s="1263"/>
      <c r="DM7" s="1263"/>
      <c r="DN7" s="1263"/>
      <c r="DO7" s="1263"/>
      <c r="DP7" s="1263"/>
      <c r="DQ7" s="1263"/>
      <c r="DR7" s="1263"/>
      <c r="DS7" s="1263"/>
      <c r="DT7" s="1263"/>
      <c r="DU7" s="1263"/>
      <c r="DV7" s="1263"/>
      <c r="DW7" s="1263"/>
      <c r="DX7" s="1263"/>
      <c r="DY7" s="1263"/>
      <c r="DZ7" s="1263"/>
      <c r="EA7" s="1263"/>
      <c r="EB7" s="1263"/>
      <c r="EC7" s="1263"/>
      <c r="ED7" s="1263"/>
      <c r="EE7" s="1263"/>
      <c r="EF7" s="1263"/>
      <c r="EG7" s="1263"/>
      <c r="EH7" s="1263"/>
      <c r="EI7" s="1263"/>
      <c r="EJ7" s="1263"/>
      <c r="EK7" s="1263"/>
      <c r="EL7" s="1263"/>
      <c r="EM7" s="1263"/>
      <c r="EN7" s="1263"/>
      <c r="EO7" s="1263"/>
      <c r="EP7" s="1263"/>
      <c r="EQ7" s="1263"/>
    </row>
    <row r="8" spans="1:147" ht="15" customHeight="1" thickBot="1">
      <c r="A8" s="102"/>
      <c r="B8" s="3584"/>
      <c r="C8" s="3584"/>
      <c r="D8" s="3584"/>
      <c r="E8" s="3584"/>
      <c r="F8" s="1241" t="s">
        <v>41</v>
      </c>
      <c r="G8" s="339" t="s">
        <v>41</v>
      </c>
      <c r="H8" s="339" t="s">
        <v>41</v>
      </c>
      <c r="I8" s="339" t="s">
        <v>41</v>
      </c>
      <c r="J8" s="1676" t="s">
        <v>41</v>
      </c>
      <c r="K8" s="1676" t="s">
        <v>41</v>
      </c>
      <c r="L8" s="3584"/>
      <c r="N8" s="2170"/>
      <c r="T8" s="2122"/>
      <c r="U8" s="106"/>
    </row>
    <row r="9" spans="1:147" ht="13.5" customHeight="1">
      <c r="A9" s="102"/>
      <c r="B9" s="2957">
        <f>Forecast!B9</f>
        <v>1</v>
      </c>
      <c r="C9" s="236" t="str">
        <f>Master!B3</f>
        <v>Ghorasal ST: Unit-1,2</v>
      </c>
      <c r="D9" s="237" t="str">
        <f>Master!B5</f>
        <v>Gas</v>
      </c>
      <c r="E9" s="237" t="str">
        <f>Master!B4</f>
        <v>PDB</v>
      </c>
      <c r="F9" s="1235">
        <f>Master!B7</f>
        <v>110</v>
      </c>
      <c r="G9" s="219">
        <f>Master!B8</f>
        <v>85</v>
      </c>
      <c r="H9" s="377">
        <f>Forecast!M9</f>
        <v>30</v>
      </c>
      <c r="I9" s="208">
        <f>YesterdayGen!B34</f>
        <v>30</v>
      </c>
      <c r="J9" s="1674">
        <f t="shared" ref="J9:J74" si="0">IF((I9-H9)&gt;0,(I9-H9),0)</f>
        <v>0</v>
      </c>
      <c r="K9" s="1674">
        <f t="shared" ref="K9:K74" si="1">IF((H9-I9)&gt;0,(H9-I9),0)</f>
        <v>0</v>
      </c>
      <c r="L9" s="3486" t="s">
        <v>1241</v>
      </c>
      <c r="N9" s="1263"/>
      <c r="P9" s="1707"/>
      <c r="T9" s="2122"/>
      <c r="U9" s="106"/>
    </row>
    <row r="10" spans="1:147" ht="12" customHeight="1">
      <c r="A10" s="102"/>
      <c r="B10" s="2958"/>
      <c r="C10" s="240" t="str">
        <f>Master!C3</f>
        <v>Ghorasal ST: Unit-3</v>
      </c>
      <c r="D10" s="241" t="str">
        <f>Master!C5</f>
        <v>Gas</v>
      </c>
      <c r="E10" s="241" t="str">
        <f>Master!C4</f>
        <v>PDB</v>
      </c>
      <c r="F10" s="361">
        <f>Master!C7</f>
        <v>210</v>
      </c>
      <c r="G10" s="221">
        <f>Master!C8</f>
        <v>170</v>
      </c>
      <c r="H10" s="377">
        <f>Forecast!M10</f>
        <v>120</v>
      </c>
      <c r="I10" s="208">
        <f>YesterdayGen!C34</f>
        <v>120</v>
      </c>
      <c r="J10" s="1674">
        <f t="shared" si="0"/>
        <v>0</v>
      </c>
      <c r="K10" s="1674">
        <f t="shared" si="1"/>
        <v>0</v>
      </c>
      <c r="L10" s="3487"/>
      <c r="N10" s="1263"/>
      <c r="P10" s="1707"/>
      <c r="T10" s="2122"/>
      <c r="U10" s="106"/>
    </row>
    <row r="11" spans="1:147" ht="12" customHeight="1">
      <c r="A11" s="102"/>
      <c r="B11" s="2958"/>
      <c r="C11" s="240" t="str">
        <f>Master!D3</f>
        <v>Ghorasal ST: Unit-4</v>
      </c>
      <c r="D11" s="241" t="str">
        <f>Master!D5</f>
        <v>Gas</v>
      </c>
      <c r="E11" s="241" t="str">
        <f>Master!D4</f>
        <v>PDB</v>
      </c>
      <c r="F11" s="361">
        <f>Master!D7</f>
        <v>210</v>
      </c>
      <c r="G11" s="221">
        <f>Master!D8</f>
        <v>180</v>
      </c>
      <c r="H11" s="377">
        <f>Forecast!M11</f>
        <v>0</v>
      </c>
      <c r="I11" s="209">
        <f>YesterdayGen!D34</f>
        <v>0</v>
      </c>
      <c r="J11" s="1674">
        <f t="shared" si="0"/>
        <v>0</v>
      </c>
      <c r="K11" s="1674">
        <f t="shared" si="1"/>
        <v>0</v>
      </c>
      <c r="L11" s="3487" t="s">
        <v>148</v>
      </c>
      <c r="N11" s="1263"/>
      <c r="P11" s="1707"/>
      <c r="T11" s="2122"/>
      <c r="U11" s="106"/>
    </row>
    <row r="12" spans="1:147" ht="12" customHeight="1">
      <c r="A12" s="102"/>
      <c r="B12" s="2959"/>
      <c r="C12" s="240" t="str">
        <f>Master!E3</f>
        <v>Ghorasal ST: Unit-5</v>
      </c>
      <c r="D12" s="241" t="str">
        <f>Master!E5</f>
        <v>Gas</v>
      </c>
      <c r="E12" s="241" t="str">
        <f>Master!E4</f>
        <v>PDB</v>
      </c>
      <c r="F12" s="361">
        <f>Master!E7</f>
        <v>210</v>
      </c>
      <c r="G12" s="221">
        <f>Master!E8</f>
        <v>190</v>
      </c>
      <c r="H12" s="377">
        <f>Forecast!M12</f>
        <v>0</v>
      </c>
      <c r="I12" s="209">
        <f>YesterdayGen!E34</f>
        <v>0</v>
      </c>
      <c r="J12" s="1674">
        <f t="shared" si="0"/>
        <v>0</v>
      </c>
      <c r="K12" s="1674">
        <f t="shared" si="1"/>
        <v>0</v>
      </c>
      <c r="L12" s="268" t="s">
        <v>228</v>
      </c>
      <c r="N12" s="1263"/>
      <c r="P12" s="1707"/>
      <c r="T12" s="2122"/>
      <c r="U12" s="106"/>
    </row>
    <row r="13" spans="1:147" ht="12" customHeight="1">
      <c r="A13" s="102"/>
      <c r="B13" s="239">
        <f>Forecast!B13</f>
        <v>2</v>
      </c>
      <c r="C13" s="240" t="str">
        <f>Master!F3</f>
        <v>Ghorasal ST: Unit-7</v>
      </c>
      <c r="D13" s="241" t="str">
        <f>Master!F5</f>
        <v>Gas</v>
      </c>
      <c r="E13" s="241" t="str">
        <f>Master!F4</f>
        <v>PDB</v>
      </c>
      <c r="F13" s="361">
        <f>Master!F7</f>
        <v>365</v>
      </c>
      <c r="G13" s="221">
        <f>Master!F8</f>
        <v>365</v>
      </c>
      <c r="H13" s="377">
        <f>Forecast!M13</f>
        <v>365</v>
      </c>
      <c r="I13" s="209">
        <f>YesterdayGen!F34</f>
        <v>365</v>
      </c>
      <c r="J13" s="1674">
        <f t="shared" si="0"/>
        <v>0</v>
      </c>
      <c r="K13" s="1674">
        <f t="shared" si="1"/>
        <v>0</v>
      </c>
      <c r="L13" s="268"/>
      <c r="N13" s="1263"/>
      <c r="P13" s="1707"/>
      <c r="T13" s="2122"/>
      <c r="U13" s="106"/>
    </row>
    <row r="14" spans="1:147" ht="12" customHeight="1">
      <c r="A14" s="102"/>
      <c r="B14" s="239">
        <f>Forecast!B14</f>
        <v>3</v>
      </c>
      <c r="C14" s="243" t="str">
        <f>Master!H3</f>
        <v>Ghorashal 78MW (MAX)</v>
      </c>
      <c r="D14" s="244" t="str">
        <f>Master!H5</f>
        <v>Gas</v>
      </c>
      <c r="E14" s="244" t="str">
        <f>Master!H4</f>
        <v>QRPP</v>
      </c>
      <c r="F14" s="361">
        <f>Master!H7</f>
        <v>78</v>
      </c>
      <c r="G14" s="222">
        <f>Master!H8</f>
        <v>78</v>
      </c>
      <c r="H14" s="377">
        <f>Forecast!M14</f>
        <v>20</v>
      </c>
      <c r="I14" s="210">
        <f>YesterdayGen!H34</f>
        <v>20</v>
      </c>
      <c r="J14" s="1674">
        <f t="shared" si="0"/>
        <v>0</v>
      </c>
      <c r="K14" s="1674">
        <f t="shared" si="1"/>
        <v>0</v>
      </c>
      <c r="L14" s="268" t="s">
        <v>228</v>
      </c>
      <c r="N14" s="1263"/>
      <c r="P14" s="1707"/>
      <c r="T14" s="2122"/>
      <c r="U14" s="106"/>
    </row>
    <row r="15" spans="1:147" ht="12" customHeight="1">
      <c r="A15" s="102"/>
      <c r="B15" s="239">
        <f>Forecast!B15</f>
        <v>4</v>
      </c>
      <c r="C15" s="240" t="str">
        <f>Master!G3</f>
        <v>Ghorashal (Regent)</v>
      </c>
      <c r="D15" s="241" t="str">
        <f>Master!G5</f>
        <v>Gas</v>
      </c>
      <c r="E15" s="241" t="str">
        <f>Master!G4</f>
        <v>IPP</v>
      </c>
      <c r="F15" s="361">
        <f>Master!G7</f>
        <v>108</v>
      </c>
      <c r="G15" s="221">
        <f>Master!G8</f>
        <v>108</v>
      </c>
      <c r="H15" s="377">
        <f>Forecast!M15</f>
        <v>52</v>
      </c>
      <c r="I15" s="209">
        <f>YesterdayGen!G34</f>
        <v>52</v>
      </c>
      <c r="J15" s="1674">
        <f t="shared" si="0"/>
        <v>0</v>
      </c>
      <c r="K15" s="1674">
        <f t="shared" si="1"/>
        <v>0</v>
      </c>
      <c r="L15" s="268" t="s">
        <v>228</v>
      </c>
      <c r="N15" s="1263"/>
      <c r="P15" s="1707"/>
      <c r="T15" s="2122"/>
      <c r="U15" s="106"/>
    </row>
    <row r="16" spans="1:147" ht="12" customHeight="1">
      <c r="A16" s="102"/>
      <c r="B16" s="239">
        <f>Forecast!B16</f>
        <v>5</v>
      </c>
      <c r="C16" s="240" t="str">
        <f>Master!L3</f>
        <v>Haripur GT: Unit-1, 2</v>
      </c>
      <c r="D16" s="241" t="str">
        <f>Master!L5</f>
        <v>Gas</v>
      </c>
      <c r="E16" s="241" t="str">
        <f>Master!L4</f>
        <v>SBU, PDB</v>
      </c>
      <c r="F16" s="361">
        <f>Master!L7</f>
        <v>64</v>
      </c>
      <c r="G16" s="221">
        <f>Master!L8</f>
        <v>40</v>
      </c>
      <c r="H16" s="377">
        <f>Forecast!M16</f>
        <v>0</v>
      </c>
      <c r="I16" s="209">
        <f>YesterdayGen!L34</f>
        <v>0</v>
      </c>
      <c r="J16" s="1674">
        <f t="shared" si="0"/>
        <v>0</v>
      </c>
      <c r="K16" s="1674">
        <f t="shared" si="1"/>
        <v>0</v>
      </c>
      <c r="L16" s="245" t="s">
        <v>228</v>
      </c>
      <c r="N16" s="1263"/>
      <c r="P16" s="1707"/>
      <c r="T16" s="2122"/>
      <c r="U16" s="106"/>
    </row>
    <row r="17" spans="1:21" ht="12" customHeight="1">
      <c r="A17" s="102"/>
      <c r="B17" s="239">
        <f>Forecast!B17</f>
        <v>6</v>
      </c>
      <c r="C17" s="240" t="str">
        <f>Master!I3</f>
        <v>Haripur  412 MW CCPP</v>
      </c>
      <c r="D17" s="241" t="str">
        <f>Master!I5</f>
        <v>Gas</v>
      </c>
      <c r="E17" s="241" t="str">
        <f>Master!I4</f>
        <v>EGCB</v>
      </c>
      <c r="F17" s="361">
        <f>Master!I7</f>
        <v>412</v>
      </c>
      <c r="G17" s="221">
        <f>Master!I8</f>
        <v>412</v>
      </c>
      <c r="H17" s="377">
        <f>Forecast!M17</f>
        <v>412</v>
      </c>
      <c r="I17" s="209">
        <f>YesterdayGen!I34</f>
        <v>410</v>
      </c>
      <c r="J17" s="1674">
        <v>0</v>
      </c>
      <c r="K17" s="1674">
        <f t="shared" si="1"/>
        <v>2</v>
      </c>
      <c r="L17" s="238"/>
      <c r="N17" s="1263"/>
      <c r="P17" s="1707"/>
      <c r="T17" s="2122"/>
      <c r="U17" s="106"/>
    </row>
    <row r="18" spans="1:21" ht="12" customHeight="1">
      <c r="A18" s="102"/>
      <c r="B18" s="239">
        <f>Forecast!B18</f>
        <v>7</v>
      </c>
      <c r="C18" s="240" t="str">
        <f>Master!K3</f>
        <v>Haripur NEPC 110MW</v>
      </c>
      <c r="D18" s="241" t="str">
        <f>Master!K5</f>
        <v>HFO</v>
      </c>
      <c r="E18" s="241" t="str">
        <f>Master!K4</f>
        <v>IPP</v>
      </c>
      <c r="F18" s="361">
        <f>Master!K7</f>
        <v>110</v>
      </c>
      <c r="G18" s="221">
        <f>Master!K8</f>
        <v>110</v>
      </c>
      <c r="H18" s="377">
        <f>Forecast!M18</f>
        <v>110</v>
      </c>
      <c r="I18" s="209">
        <f>YesterdayGen!K34</f>
        <v>0</v>
      </c>
      <c r="J18" s="1674">
        <f t="shared" si="0"/>
        <v>0</v>
      </c>
      <c r="K18" s="1674">
        <f t="shared" si="1"/>
        <v>110</v>
      </c>
      <c r="L18" s="238" t="s">
        <v>1230</v>
      </c>
      <c r="N18" s="1263"/>
      <c r="T18" s="2122"/>
      <c r="U18" s="106"/>
    </row>
    <row r="19" spans="1:21" ht="12" customHeight="1">
      <c r="A19" s="102"/>
      <c r="B19" s="239">
        <f>Forecast!B19</f>
        <v>8</v>
      </c>
      <c r="C19" s="240" t="str">
        <f>Master!J3</f>
        <v>Haripur Power CCPP 360MW</v>
      </c>
      <c r="D19" s="241" t="str">
        <f>Master!J5</f>
        <v>Gas</v>
      </c>
      <c r="E19" s="241" t="str">
        <f>Master!J4</f>
        <v>IPP</v>
      </c>
      <c r="F19" s="361">
        <f>Master!J7</f>
        <v>360</v>
      </c>
      <c r="G19" s="221">
        <f>Master!J8</f>
        <v>360</v>
      </c>
      <c r="H19" s="377">
        <f>Forecast!M19</f>
        <v>360</v>
      </c>
      <c r="I19" s="209">
        <f>YesterdayGen!J34</f>
        <v>242</v>
      </c>
      <c r="J19" s="1674">
        <f t="shared" si="0"/>
        <v>0</v>
      </c>
      <c r="K19" s="1674">
        <f t="shared" si="1"/>
        <v>118</v>
      </c>
      <c r="L19" s="238" t="s">
        <v>228</v>
      </c>
      <c r="N19" s="1263"/>
      <c r="T19" s="2122"/>
      <c r="U19" s="106"/>
    </row>
    <row r="20" spans="1:21" ht="12" customHeight="1">
      <c r="A20" s="102"/>
      <c r="B20" s="239">
        <f>Forecast!B20</f>
        <v>9</v>
      </c>
      <c r="C20" s="246" t="str">
        <f>Master!M3</f>
        <v>Meghnaghat CCPP 450MW</v>
      </c>
      <c r="D20" s="241" t="str">
        <f>Master!M5</f>
        <v>Gas</v>
      </c>
      <c r="E20" s="241" t="str">
        <f>Master!M4</f>
        <v>IPP</v>
      </c>
      <c r="F20" s="361">
        <f>Master!M7</f>
        <v>450</v>
      </c>
      <c r="G20" s="223">
        <f>Master!M8</f>
        <v>450</v>
      </c>
      <c r="H20" s="377">
        <f>Forecast!M20</f>
        <v>450</v>
      </c>
      <c r="I20" s="211">
        <f>YesterdayGen!M34</f>
        <v>360</v>
      </c>
      <c r="J20" s="1674">
        <f t="shared" si="0"/>
        <v>0</v>
      </c>
      <c r="K20" s="1674">
        <f t="shared" si="1"/>
        <v>90</v>
      </c>
      <c r="L20" s="238" t="s">
        <v>228</v>
      </c>
      <c r="N20" s="1263"/>
      <c r="T20" s="2122"/>
      <c r="U20" s="106"/>
    </row>
    <row r="21" spans="1:21" ht="12" customHeight="1">
      <c r="A21" s="102"/>
      <c r="B21" s="239">
        <f>Forecast!B21</f>
        <v>10</v>
      </c>
      <c r="C21" s="246" t="str">
        <f>Master!O3</f>
        <v>Meghnaghat (IEL)</v>
      </c>
      <c r="D21" s="241" t="str">
        <f>Master!O5</f>
        <v>HFO</v>
      </c>
      <c r="E21" s="241" t="str">
        <f>Master!O4</f>
        <v>QRPP</v>
      </c>
      <c r="F21" s="361">
        <f>Master!O7</f>
        <v>100</v>
      </c>
      <c r="G21" s="223">
        <f>Master!O8</f>
        <v>100</v>
      </c>
      <c r="H21" s="377">
        <f>Forecast!M21</f>
        <v>100</v>
      </c>
      <c r="I21" s="211">
        <f>YesterdayGen!O34</f>
        <v>100</v>
      </c>
      <c r="J21" s="1674">
        <f t="shared" si="0"/>
        <v>0</v>
      </c>
      <c r="K21" s="1674">
        <f t="shared" si="1"/>
        <v>0</v>
      </c>
      <c r="L21" s="238"/>
      <c r="N21" s="1263"/>
      <c r="T21" s="2122"/>
      <c r="U21" s="106"/>
    </row>
    <row r="22" spans="1:21" ht="12" customHeight="1">
      <c r="A22" s="102"/>
      <c r="B22" s="239">
        <f>Forecast!B22</f>
        <v>11</v>
      </c>
      <c r="C22" s="246" t="str">
        <f>Master!N3</f>
        <v>Meghnaghat CCPP(Summit)</v>
      </c>
      <c r="D22" s="241" t="str">
        <f>Master!N5</f>
        <v>HSD</v>
      </c>
      <c r="E22" s="241" t="str">
        <f>Master!N4</f>
        <v>IPP</v>
      </c>
      <c r="F22" s="361">
        <f>Master!N7</f>
        <v>305</v>
      </c>
      <c r="G22" s="223">
        <f>Master!N8</f>
        <v>305</v>
      </c>
      <c r="H22" s="377">
        <f>Forecast!M22</f>
        <v>305</v>
      </c>
      <c r="I22" s="211">
        <f>YesterdayGen!N34</f>
        <v>200</v>
      </c>
      <c r="J22" s="1674">
        <f t="shared" si="0"/>
        <v>0</v>
      </c>
      <c r="K22" s="1674">
        <f t="shared" si="1"/>
        <v>105</v>
      </c>
      <c r="L22" s="238" t="s">
        <v>1229</v>
      </c>
      <c r="N22" s="1263"/>
      <c r="T22" s="2122"/>
      <c r="U22" s="106"/>
    </row>
    <row r="23" spans="1:21" ht="12" customHeight="1">
      <c r="A23" s="102"/>
      <c r="B23" s="239">
        <f>Forecast!B23</f>
        <v>12</v>
      </c>
      <c r="C23" s="246" t="str">
        <f>Master!P3</f>
        <v>Madanganj 102MW</v>
      </c>
      <c r="D23" s="241" t="str">
        <f>Master!P5</f>
        <v>HFO</v>
      </c>
      <c r="E23" s="241" t="str">
        <f>Master!P4</f>
        <v xml:space="preserve">QRPP </v>
      </c>
      <c r="F23" s="361">
        <f>Master!P7</f>
        <v>102</v>
      </c>
      <c r="G23" s="223">
        <f>Master!P8</f>
        <v>100</v>
      </c>
      <c r="H23" s="377">
        <f>Forecast!M23</f>
        <v>84</v>
      </c>
      <c r="I23" s="211">
        <f>YesterdayGen!P34</f>
        <v>72</v>
      </c>
      <c r="J23" s="1674">
        <f t="shared" si="0"/>
        <v>0</v>
      </c>
      <c r="K23" s="1674">
        <f t="shared" si="1"/>
        <v>12</v>
      </c>
      <c r="L23" s="238" t="s">
        <v>160</v>
      </c>
      <c r="N23" s="1263"/>
      <c r="T23" s="2122"/>
      <c r="U23" s="106"/>
    </row>
    <row r="24" spans="1:21" ht="12" customHeight="1">
      <c r="A24" s="102"/>
      <c r="B24" s="239">
        <f>Forecast!B24</f>
        <v>13</v>
      </c>
      <c r="C24" s="247" t="str">
        <f>Master!Q3</f>
        <v>Madanganj-55 MW</v>
      </c>
      <c r="D24" s="248" t="str">
        <f>Master!Q5</f>
        <v>HFO</v>
      </c>
      <c r="E24" s="1238" t="str">
        <f>Master!Q4</f>
        <v>(IPP)</v>
      </c>
      <c r="F24" s="361">
        <f>Master!Q7</f>
        <v>55</v>
      </c>
      <c r="G24" s="224">
        <f>Master!Q8</f>
        <v>55</v>
      </c>
      <c r="H24" s="377">
        <f>Forecast!M24</f>
        <v>55</v>
      </c>
      <c r="I24" s="212">
        <f>YesterdayGen!Q34</f>
        <v>55</v>
      </c>
      <c r="J24" s="1674">
        <f t="shared" si="0"/>
        <v>0</v>
      </c>
      <c r="K24" s="1674">
        <f t="shared" si="1"/>
        <v>0</v>
      </c>
      <c r="L24" s="238"/>
      <c r="N24" s="1263"/>
      <c r="T24" s="2122"/>
      <c r="U24" s="106"/>
    </row>
    <row r="25" spans="1:21" ht="12" customHeight="1">
      <c r="A25" s="102"/>
      <c r="B25" s="239">
        <f>Forecast!B25</f>
        <v>14</v>
      </c>
      <c r="C25" s="246" t="str">
        <f>Master!Y3</f>
        <v>Keraniganj (Powerpac) 100MW</v>
      </c>
      <c r="D25" s="241" t="str">
        <f>Master!Y5</f>
        <v>HFO</v>
      </c>
      <c r="E25" s="241" t="str">
        <f>Master!Y4</f>
        <v>QRPP</v>
      </c>
      <c r="F25" s="361">
        <f>Master!Y7</f>
        <v>100</v>
      </c>
      <c r="G25" s="223">
        <f>Master!Y8</f>
        <v>100</v>
      </c>
      <c r="H25" s="377">
        <f>Forecast!M25</f>
        <v>100</v>
      </c>
      <c r="I25" s="211">
        <f>YesterdayGen!Y34</f>
        <v>50</v>
      </c>
      <c r="J25" s="1674">
        <f t="shared" si="0"/>
        <v>0</v>
      </c>
      <c r="K25" s="1674">
        <f t="shared" si="1"/>
        <v>50</v>
      </c>
      <c r="L25" s="238" t="s">
        <v>1229</v>
      </c>
      <c r="N25" s="1263"/>
      <c r="T25" s="2122"/>
      <c r="U25" s="106"/>
    </row>
    <row r="26" spans="1:21" ht="12" customHeight="1">
      <c r="A26" s="102"/>
      <c r="B26" s="239">
        <f>Forecast!B26</f>
        <v>15</v>
      </c>
      <c r="C26" s="240" t="str">
        <f>Master!AF3</f>
        <v>Narshingdi  (Doreen)</v>
      </c>
      <c r="D26" s="241" t="str">
        <f>Master!AF5</f>
        <v>Gas</v>
      </c>
      <c r="E26" s="1239" t="str">
        <f>Master!AF4</f>
        <v>SIPP, REB</v>
      </c>
      <c r="F26" s="361">
        <f>Master!AF7</f>
        <v>22</v>
      </c>
      <c r="G26" s="221">
        <f>Master!AF8</f>
        <v>22</v>
      </c>
      <c r="H26" s="377">
        <f>Forecast!M26</f>
        <v>22</v>
      </c>
      <c r="I26" s="209">
        <f>YesterdayGen!AF34</f>
        <v>22</v>
      </c>
      <c r="J26" s="1674">
        <f t="shared" si="0"/>
        <v>0</v>
      </c>
      <c r="K26" s="1674">
        <f t="shared" si="1"/>
        <v>0</v>
      </c>
      <c r="L26" s="238"/>
      <c r="N26" s="1263"/>
      <c r="T26" s="2122"/>
      <c r="U26" s="106"/>
    </row>
    <row r="27" spans="1:21" ht="12" customHeight="1">
      <c r="A27" s="102"/>
      <c r="B27" s="239">
        <f>Forecast!B27</f>
        <v>16</v>
      </c>
      <c r="C27" s="240" t="str">
        <f>Master!S3</f>
        <v>Siddhirgonj ST 210MW</v>
      </c>
      <c r="D27" s="241" t="str">
        <f>Master!S5</f>
        <v>Gas</v>
      </c>
      <c r="E27" s="241" t="str">
        <f>Master!S4</f>
        <v>PDB</v>
      </c>
      <c r="F27" s="361">
        <f>Master!S7</f>
        <v>210</v>
      </c>
      <c r="G27" s="221">
        <f>Master!S8</f>
        <v>115</v>
      </c>
      <c r="H27" s="377">
        <f>Forecast!M27</f>
        <v>0</v>
      </c>
      <c r="I27" s="209">
        <f>YesterdayGen!S34</f>
        <v>0</v>
      </c>
      <c r="J27" s="1674">
        <f t="shared" si="0"/>
        <v>0</v>
      </c>
      <c r="K27" s="1674">
        <f t="shared" si="1"/>
        <v>0</v>
      </c>
      <c r="L27" s="3488" t="s">
        <v>228</v>
      </c>
      <c r="N27" s="1263"/>
      <c r="T27" s="2122"/>
      <c r="U27" s="106"/>
    </row>
    <row r="28" spans="1:21" ht="12" customHeight="1">
      <c r="A28" s="102"/>
      <c r="B28" s="239">
        <f>Forecast!B28</f>
        <v>17</v>
      </c>
      <c r="C28" s="240" t="str">
        <f>Master!T3</f>
        <v xml:space="preserve">Siddhirgonj GT Unit-1&amp; 2 </v>
      </c>
      <c r="D28" s="241" t="str">
        <f>Master!T5</f>
        <v>Gas</v>
      </c>
      <c r="E28" s="241" t="str">
        <f>Master!T4</f>
        <v>EGCB</v>
      </c>
      <c r="F28" s="361">
        <f>Master!T7</f>
        <v>210</v>
      </c>
      <c r="G28" s="221">
        <f>Master!T8</f>
        <v>210</v>
      </c>
      <c r="H28" s="377">
        <f>Forecast!M28</f>
        <v>0</v>
      </c>
      <c r="I28" s="209">
        <f>YesterdayGen!T34</f>
        <v>0</v>
      </c>
      <c r="J28" s="1674">
        <f t="shared" si="0"/>
        <v>0</v>
      </c>
      <c r="K28" s="1674">
        <f t="shared" si="1"/>
        <v>0</v>
      </c>
      <c r="L28" s="268" t="s">
        <v>228</v>
      </c>
      <c r="N28" s="1263"/>
      <c r="T28" s="2130"/>
      <c r="U28" s="106"/>
    </row>
    <row r="29" spans="1:21" ht="12" customHeight="1">
      <c r="A29" s="102"/>
      <c r="B29" s="239">
        <f>Forecast!B29</f>
        <v>18</v>
      </c>
      <c r="C29" s="249" t="str">
        <f>Master!U3</f>
        <v>Siddhirganj (Desh)</v>
      </c>
      <c r="D29" s="241" t="str">
        <f>Master!U5</f>
        <v>HSD</v>
      </c>
      <c r="E29" s="241" t="str">
        <f>Master!U4</f>
        <v xml:space="preserve">QRPP </v>
      </c>
      <c r="F29" s="361">
        <f>Master!U7</f>
        <v>100</v>
      </c>
      <c r="G29" s="225">
        <f>Master!U8</f>
        <v>100</v>
      </c>
      <c r="H29" s="377">
        <f>Forecast!M29</f>
        <v>100</v>
      </c>
      <c r="I29" s="213">
        <f>YesterdayGen!U34</f>
        <v>0</v>
      </c>
      <c r="J29" s="1674">
        <f t="shared" si="0"/>
        <v>0</v>
      </c>
      <c r="K29" s="1674">
        <f t="shared" si="1"/>
        <v>100</v>
      </c>
      <c r="L29" s="337" t="s">
        <v>1230</v>
      </c>
      <c r="N29" s="1263"/>
      <c r="T29" s="2122"/>
      <c r="U29" s="106"/>
    </row>
    <row r="30" spans="1:21" ht="12" customHeight="1">
      <c r="A30" s="102"/>
      <c r="B30" s="239">
        <f>Forecast!B30</f>
        <v>19</v>
      </c>
      <c r="C30" s="249" t="str">
        <f>Master!V3</f>
        <v>Siddhirganj (Dutch Bangla)</v>
      </c>
      <c r="D30" s="241" t="str">
        <f>Master!V5</f>
        <v>HFO</v>
      </c>
      <c r="E30" s="241" t="str">
        <f>Master!V4</f>
        <v xml:space="preserve">QRPP </v>
      </c>
      <c r="F30" s="361">
        <f>Master!V7</f>
        <v>100</v>
      </c>
      <c r="G30" s="225">
        <f>Master!V8</f>
        <v>100</v>
      </c>
      <c r="H30" s="377">
        <f>Forecast!M30</f>
        <v>100</v>
      </c>
      <c r="I30" s="213">
        <f>YesterdayGen!V34</f>
        <v>100</v>
      </c>
      <c r="J30" s="1674">
        <f t="shared" si="0"/>
        <v>0</v>
      </c>
      <c r="K30" s="1674">
        <f t="shared" si="1"/>
        <v>0</v>
      </c>
      <c r="L30" s="238"/>
      <c r="N30" s="1263"/>
      <c r="T30" s="2122"/>
      <c r="U30" s="106"/>
    </row>
    <row r="31" spans="1:21" ht="12" customHeight="1">
      <c r="A31" s="102"/>
      <c r="B31" s="239">
        <f>Forecast!B31</f>
        <v>20</v>
      </c>
      <c r="C31" s="249" t="str">
        <f>Master!R3</f>
        <v>Siddhirganj CCPP-335 MW</v>
      </c>
      <c r="D31" s="241" t="str">
        <f>Master!R5</f>
        <v>Gas</v>
      </c>
      <c r="E31" s="241" t="str">
        <f>Master!R4</f>
        <v>EGCB</v>
      </c>
      <c r="F31" s="361">
        <f>Master!R7</f>
        <v>217</v>
      </c>
      <c r="G31" s="225">
        <f>Master!R8</f>
        <v>217</v>
      </c>
      <c r="H31" s="377">
        <f>Forecast!M31</f>
        <v>217</v>
      </c>
      <c r="I31" s="213">
        <f>YesterdayGen!R34</f>
        <v>218</v>
      </c>
      <c r="J31" s="1674">
        <f t="shared" si="0"/>
        <v>1</v>
      </c>
      <c r="K31" s="1674">
        <f t="shared" si="1"/>
        <v>0</v>
      </c>
      <c r="L31" s="238"/>
      <c r="N31" s="1263"/>
      <c r="T31" s="2122"/>
      <c r="U31" s="106"/>
    </row>
    <row r="32" spans="1:21" ht="13.5" customHeight="1">
      <c r="A32" s="102"/>
      <c r="B32" s="239">
        <f>Forecast!B32</f>
        <v>21</v>
      </c>
      <c r="C32" s="240" t="str">
        <f>Master!AA3</f>
        <v>Pagla (DPA )</v>
      </c>
      <c r="D32" s="241" t="str">
        <f>Master!AA5</f>
        <v>HSD</v>
      </c>
      <c r="E32" s="241" t="str">
        <f>Master!AA4</f>
        <v xml:space="preserve">QRPP </v>
      </c>
      <c r="F32" s="361">
        <f>Master!AA7</f>
        <v>50</v>
      </c>
      <c r="G32" s="221">
        <f>Master!AA8</f>
        <v>50</v>
      </c>
      <c r="H32" s="377">
        <f>Forecast!M32</f>
        <v>50</v>
      </c>
      <c r="I32" s="213">
        <f>YesterdayGen!AA34</f>
        <v>20</v>
      </c>
      <c r="J32" s="1674">
        <f t="shared" si="0"/>
        <v>0</v>
      </c>
      <c r="K32" s="1674">
        <f t="shared" si="1"/>
        <v>30</v>
      </c>
      <c r="L32" s="337" t="s">
        <v>1229</v>
      </c>
      <c r="N32" s="1263"/>
      <c r="T32" s="2122"/>
      <c r="U32" s="106"/>
    </row>
    <row r="33" spans="1:21" ht="12" customHeight="1">
      <c r="A33" s="102"/>
      <c r="B33" s="239">
        <f>Forecast!B33</f>
        <v>22</v>
      </c>
      <c r="C33" s="240" t="str">
        <f>Master!W3</f>
        <v>Gagnagar (Orion)</v>
      </c>
      <c r="D33" s="241" t="str">
        <f>Master!W5</f>
        <v>HFO</v>
      </c>
      <c r="E33" s="241" t="str">
        <f>Master!W4</f>
        <v>IPP</v>
      </c>
      <c r="F33" s="220">
        <f>Master!W7</f>
        <v>102</v>
      </c>
      <c r="G33" s="221">
        <f>Master!W8</f>
        <v>102</v>
      </c>
      <c r="H33" s="377">
        <f>Forecast!M33</f>
        <v>102</v>
      </c>
      <c r="I33" s="213">
        <f>YesterdayGen!W34</f>
        <v>30</v>
      </c>
      <c r="J33" s="1674">
        <f t="shared" si="0"/>
        <v>0</v>
      </c>
      <c r="K33" s="1674">
        <f t="shared" si="1"/>
        <v>72</v>
      </c>
      <c r="L33" s="238" t="s">
        <v>1229</v>
      </c>
      <c r="N33" s="1263"/>
      <c r="T33" s="2122"/>
      <c r="U33" s="106"/>
    </row>
    <row r="34" spans="1:21" ht="13.5" customHeight="1">
      <c r="A34" s="102"/>
      <c r="B34" s="239">
        <f>Forecast!B34</f>
        <v>23</v>
      </c>
      <c r="C34" s="240" t="str">
        <f>Master!AB3</f>
        <v>Katpotti 51 MW</v>
      </c>
      <c r="D34" s="241" t="str">
        <f>Master!AB5</f>
        <v>HFO</v>
      </c>
      <c r="E34" s="241" t="str">
        <f>Master!AB4</f>
        <v>IPP</v>
      </c>
      <c r="F34" s="226">
        <f>Master!AB7</f>
        <v>51</v>
      </c>
      <c r="G34" s="221">
        <f>Master!AB8</f>
        <v>51</v>
      </c>
      <c r="H34" s="377">
        <f>Forecast!M34</f>
        <v>40</v>
      </c>
      <c r="I34" s="213">
        <f>YesterdayGen!AB34</f>
        <v>40</v>
      </c>
      <c r="J34" s="1674">
        <f t="shared" si="0"/>
        <v>0</v>
      </c>
      <c r="K34" s="1674">
        <f t="shared" si="1"/>
        <v>0</v>
      </c>
      <c r="L34" s="238" t="s">
        <v>160</v>
      </c>
      <c r="N34" s="1263"/>
      <c r="T34" s="2122"/>
      <c r="U34" s="106"/>
    </row>
    <row r="35" spans="1:21" ht="13.5" customHeight="1">
      <c r="A35" s="102"/>
      <c r="B35" s="239">
        <f>Forecast!B35</f>
        <v>24</v>
      </c>
      <c r="C35" s="240" t="str">
        <f>Master!AC3</f>
        <v>Banco Energy  54MW</v>
      </c>
      <c r="D35" s="241" t="str">
        <f>Master!AC5</f>
        <v>HFO</v>
      </c>
      <c r="E35" s="241" t="str">
        <f>Master!AC4</f>
        <v>IPP</v>
      </c>
      <c r="F35" s="226">
        <f>Master!AC7</f>
        <v>54</v>
      </c>
      <c r="G35" s="221">
        <f>Master!AC8</f>
        <v>54</v>
      </c>
      <c r="H35" s="377">
        <f>Forecast!M35</f>
        <v>54</v>
      </c>
      <c r="I35" s="213">
        <f>YesterdayGen!AC34</f>
        <v>54</v>
      </c>
      <c r="J35" s="1674">
        <f t="shared" si="0"/>
        <v>0</v>
      </c>
      <c r="K35" s="1674">
        <f t="shared" si="1"/>
        <v>0</v>
      </c>
      <c r="L35" s="238"/>
      <c r="N35" s="1263"/>
      <c r="T35" s="2122"/>
      <c r="U35" s="106"/>
    </row>
    <row r="36" spans="1:21" ht="16.5" customHeight="1">
      <c r="A36" s="102"/>
      <c r="B36" s="239">
        <f>Forecast!B36</f>
        <v>25</v>
      </c>
      <c r="C36" s="240" t="str">
        <f>Master!X3</f>
        <v xml:space="preserve"> Kodda     149 MW</v>
      </c>
      <c r="D36" s="241" t="str">
        <f>Master!X5</f>
        <v>HFO</v>
      </c>
      <c r="E36" s="241" t="str">
        <f>Master!X4</f>
        <v>BPDB-RPCL</v>
      </c>
      <c r="F36" s="226">
        <f>Master!X7</f>
        <v>149</v>
      </c>
      <c r="G36" s="221">
        <f>Master!X8</f>
        <v>149</v>
      </c>
      <c r="H36" s="377">
        <f>Forecast!M36</f>
        <v>149</v>
      </c>
      <c r="I36" s="213">
        <f>YesterdayGen!X34</f>
        <v>149</v>
      </c>
      <c r="J36" s="1674">
        <f t="shared" si="0"/>
        <v>0</v>
      </c>
      <c r="K36" s="1674">
        <f t="shared" si="1"/>
        <v>0</v>
      </c>
      <c r="L36" s="238"/>
      <c r="N36" s="1263"/>
      <c r="T36" s="2122"/>
      <c r="U36" s="106"/>
    </row>
    <row r="37" spans="1:21" ht="16.5" customHeight="1">
      <c r="A37" s="102"/>
      <c r="B37" s="239">
        <f>Forecast!B37</f>
        <v>26</v>
      </c>
      <c r="C37" s="240" t="str">
        <f>Master!AD3</f>
        <v>Northern 55 MW</v>
      </c>
      <c r="D37" s="241" t="str">
        <f>Master!AD5</f>
        <v>HFO</v>
      </c>
      <c r="E37" s="241" t="str">
        <f>Master!AD4</f>
        <v>IPP</v>
      </c>
      <c r="F37" s="226">
        <f>Master!AD7</f>
        <v>55</v>
      </c>
      <c r="G37" s="221">
        <f>Master!AD8</f>
        <v>55</v>
      </c>
      <c r="H37" s="377">
        <f>Forecast!M37</f>
        <v>55</v>
      </c>
      <c r="I37" s="213">
        <f>YesterdayGen!AD34</f>
        <v>56</v>
      </c>
      <c r="J37" s="1674">
        <f t="shared" si="0"/>
        <v>1</v>
      </c>
      <c r="K37" s="1674">
        <f t="shared" si="1"/>
        <v>0</v>
      </c>
      <c r="L37" s="238"/>
      <c r="N37" s="1263"/>
      <c r="T37" s="2122"/>
      <c r="U37" s="106"/>
    </row>
    <row r="38" spans="1:21" ht="12.75" customHeight="1">
      <c r="A38" s="102"/>
      <c r="B38" s="239">
        <f>Forecast!B38</f>
        <v>27</v>
      </c>
      <c r="C38" s="240" t="str">
        <f>Master!AE3</f>
        <v>Southern 55MW</v>
      </c>
      <c r="D38" s="241" t="str">
        <f>Master!AE5</f>
        <v>HFO</v>
      </c>
      <c r="E38" s="241" t="str">
        <f>Master!AE4</f>
        <v>IPP</v>
      </c>
      <c r="F38" s="226">
        <f>Master!AE7</f>
        <v>55</v>
      </c>
      <c r="G38" s="221">
        <f>Master!AE8</f>
        <v>55</v>
      </c>
      <c r="H38" s="377">
        <f>Forecast!M38</f>
        <v>55</v>
      </c>
      <c r="I38" s="213">
        <f>YesterdayGen!AE34</f>
        <v>55</v>
      </c>
      <c r="J38" s="1674">
        <f t="shared" si="0"/>
        <v>0</v>
      </c>
      <c r="K38" s="1674">
        <f t="shared" si="1"/>
        <v>0</v>
      </c>
      <c r="L38" s="238"/>
      <c r="N38" s="1263"/>
      <c r="T38" s="2122"/>
      <c r="U38" s="106"/>
    </row>
    <row r="39" spans="1:21" ht="12.75" customHeight="1">
      <c r="A39" s="102"/>
      <c r="B39" s="239">
        <f>Forecast!B39</f>
        <v>28</v>
      </c>
      <c r="C39" s="240" t="str">
        <f>Master!Z3</f>
        <v>Bosila 108MW</v>
      </c>
      <c r="D39" s="241" t="str">
        <f>Master!Z5</f>
        <v>HFO</v>
      </c>
      <c r="E39" s="241" t="str">
        <f>Master!Z4</f>
        <v>IPP</v>
      </c>
      <c r="F39" s="226">
        <f>Master!Z7</f>
        <v>108</v>
      </c>
      <c r="G39" s="221">
        <f>Master!Z8</f>
        <v>108</v>
      </c>
      <c r="H39" s="377">
        <f>Forecast!M39</f>
        <v>8</v>
      </c>
      <c r="I39" s="213">
        <f>YesterdayGen!Z34</f>
        <v>8</v>
      </c>
      <c r="J39" s="1674">
        <f t="shared" si="0"/>
        <v>0</v>
      </c>
      <c r="K39" s="1674">
        <f t="shared" si="1"/>
        <v>0</v>
      </c>
      <c r="L39" s="238" t="s">
        <v>160</v>
      </c>
      <c r="N39" s="1263"/>
      <c r="T39" s="2122"/>
      <c r="U39" s="106"/>
    </row>
    <row r="40" spans="1:21" ht="12.75" customHeight="1">
      <c r="A40" s="102"/>
      <c r="B40" s="239">
        <f>Forecast!B40</f>
        <v>29</v>
      </c>
      <c r="C40" s="240" t="s">
        <v>196</v>
      </c>
      <c r="D40" s="241" t="str">
        <f>Master!Z5</f>
        <v>HFO</v>
      </c>
      <c r="E40" s="241" t="str">
        <f>Master!Z4</f>
        <v>IPP</v>
      </c>
      <c r="F40" s="226">
        <f>Master!AG7+Master!AH7</f>
        <v>80</v>
      </c>
      <c r="G40" s="221">
        <f>Master!AG8+Master!AH8</f>
        <v>80</v>
      </c>
      <c r="H40" s="377">
        <f>Forecast!M40</f>
        <v>57</v>
      </c>
      <c r="I40" s="213">
        <f>YesterdayGen!AG34+YesterdayGen!AH34</f>
        <v>57</v>
      </c>
      <c r="J40" s="1674">
        <f t="shared" si="0"/>
        <v>0</v>
      </c>
      <c r="K40" s="1674">
        <f t="shared" si="1"/>
        <v>0</v>
      </c>
      <c r="L40" s="238" t="s">
        <v>160</v>
      </c>
      <c r="N40" s="1263"/>
      <c r="T40" s="2122"/>
      <c r="U40" s="106"/>
    </row>
    <row r="41" spans="1:21" ht="12.75" customHeight="1">
      <c r="A41" s="102"/>
      <c r="B41" s="239">
        <f>Forecast!B41</f>
        <v>30</v>
      </c>
      <c r="C41" s="240" t="str">
        <f>Master!AI3</f>
        <v>Summit Maona</v>
      </c>
      <c r="D41" s="241" t="str">
        <f>Master!AI5</f>
        <v>Gas</v>
      </c>
      <c r="E41" s="241" t="str">
        <f>Master!AI4</f>
        <v>SIPP,REB</v>
      </c>
      <c r="F41" s="226">
        <f>Master!AI7</f>
        <v>33</v>
      </c>
      <c r="G41" s="221">
        <f>Master!AI8</f>
        <v>33</v>
      </c>
      <c r="H41" s="377">
        <f>Forecast!M41</f>
        <v>25</v>
      </c>
      <c r="I41" s="213">
        <f>YesterdayGen!AI34</f>
        <v>25</v>
      </c>
      <c r="J41" s="1674">
        <f t="shared" si="0"/>
        <v>0</v>
      </c>
      <c r="K41" s="1674">
        <f t="shared" si="1"/>
        <v>0</v>
      </c>
      <c r="L41" s="242" t="s">
        <v>160</v>
      </c>
      <c r="N41" s="1263"/>
      <c r="T41" s="2122"/>
      <c r="U41" s="106"/>
    </row>
    <row r="42" spans="1:21" ht="15" customHeight="1">
      <c r="A42" s="102"/>
      <c r="B42" s="239">
        <f>Forecast!B42</f>
        <v>31</v>
      </c>
      <c r="C42" s="240" t="str">
        <f>Master!AJ3</f>
        <v>Summit Rupganj</v>
      </c>
      <c r="D42" s="241" t="str">
        <f>Master!AJ5</f>
        <v>Gas</v>
      </c>
      <c r="E42" s="1239" t="str">
        <f>Master!AJ4</f>
        <v>SIPP,REB</v>
      </c>
      <c r="F42" s="227">
        <f>Master!AJ7</f>
        <v>33</v>
      </c>
      <c r="G42" s="221">
        <f>Master!AJ8</f>
        <v>33</v>
      </c>
      <c r="H42" s="377">
        <f>Forecast!M42</f>
        <v>33</v>
      </c>
      <c r="I42" s="209">
        <f>YesterdayGen!AJ34</f>
        <v>25</v>
      </c>
      <c r="J42" s="1674">
        <f t="shared" si="0"/>
        <v>0</v>
      </c>
      <c r="K42" s="1674">
        <f t="shared" si="1"/>
        <v>8</v>
      </c>
      <c r="L42" s="242" t="s">
        <v>160</v>
      </c>
      <c r="N42" s="1263"/>
      <c r="T42" s="2123"/>
      <c r="U42" s="106"/>
    </row>
    <row r="43" spans="1:21" ht="12" customHeight="1">
      <c r="A43" s="102"/>
      <c r="B43" s="239">
        <f>Forecast!B43</f>
        <v>32</v>
      </c>
      <c r="C43" s="254" t="str">
        <f>Master!AK3</f>
        <v>Gazipur (RPCL)</v>
      </c>
      <c r="D43" s="241" t="str">
        <f>Master!AK5</f>
        <v>HFO</v>
      </c>
      <c r="E43" s="353" t="str">
        <f>Master!AK4</f>
        <v>IPP</v>
      </c>
      <c r="F43" s="227">
        <f>Master!AK7</f>
        <v>52</v>
      </c>
      <c r="G43" s="1640">
        <f>Master!AK8</f>
        <v>52</v>
      </c>
      <c r="H43" s="3244">
        <f>Forecast!M43</f>
        <v>52</v>
      </c>
      <c r="I43" s="209">
        <f>YesterdayGen!AK34</f>
        <v>52</v>
      </c>
      <c r="J43" s="1674">
        <f t="shared" ref="J43:J48" si="2">IF((I43-H43)&gt;0,(I43-H43),0)</f>
        <v>0</v>
      </c>
      <c r="K43" s="1674">
        <f t="shared" ref="K43:K48" si="3">IF((H43-I43)&gt;0,(H43-I43),0)</f>
        <v>0</v>
      </c>
      <c r="L43" s="238"/>
      <c r="N43" s="1263"/>
      <c r="T43" s="2122"/>
      <c r="U43" s="106"/>
    </row>
    <row r="44" spans="1:21" ht="12" customHeight="1">
      <c r="A44" s="102"/>
      <c r="B44" s="239">
        <f>Forecast!B44</f>
        <v>33</v>
      </c>
      <c r="C44" s="262" t="str">
        <f>Master!AL3</f>
        <v xml:space="preserve">Tongi GT </v>
      </c>
      <c r="D44" s="250" t="str">
        <f>Master!AL5</f>
        <v>Gas</v>
      </c>
      <c r="E44" s="241" t="str">
        <f>Master!AL4</f>
        <v>PDB</v>
      </c>
      <c r="F44" s="226">
        <f>Master!AL7</f>
        <v>105</v>
      </c>
      <c r="G44" s="1647">
        <f>Master!AL8</f>
        <v>105</v>
      </c>
      <c r="H44" s="3245">
        <f>Forecast!M44</f>
        <v>0</v>
      </c>
      <c r="I44" s="3243">
        <f>YesterdayGen!AL34</f>
        <v>0</v>
      </c>
      <c r="J44" s="1674">
        <f t="shared" si="2"/>
        <v>0</v>
      </c>
      <c r="K44" s="1674">
        <f t="shared" si="3"/>
        <v>0</v>
      </c>
      <c r="L44" s="238" t="s">
        <v>148</v>
      </c>
      <c r="N44" s="1263"/>
      <c r="T44" s="2122"/>
      <c r="U44" s="106"/>
    </row>
    <row r="45" spans="1:21" ht="12" customHeight="1">
      <c r="A45" s="102"/>
      <c r="B45" s="239">
        <f>Forecast!B45</f>
        <v>34</v>
      </c>
      <c r="C45" s="261" t="str">
        <f>Master!CT3</f>
        <v>Summit Gazipur</v>
      </c>
      <c r="D45" s="250" t="str">
        <f>Master!CT5</f>
        <v>HFO</v>
      </c>
      <c r="E45" s="1239" t="str">
        <f>Master!CT4</f>
        <v>IPP</v>
      </c>
      <c r="F45" s="227">
        <f>Master!CT7</f>
        <v>300</v>
      </c>
      <c r="G45" s="1647">
        <f>Master!CT8</f>
        <v>300</v>
      </c>
      <c r="H45" s="1663">
        <f>Forecast!M45</f>
        <v>300</v>
      </c>
      <c r="I45" s="1656">
        <f>YesterdayGen!CT34</f>
        <v>285</v>
      </c>
      <c r="J45" s="1674">
        <f t="shared" si="2"/>
        <v>0</v>
      </c>
      <c r="K45" s="1674">
        <f t="shared" si="3"/>
        <v>15</v>
      </c>
      <c r="L45" s="238"/>
      <c r="N45" s="1263"/>
      <c r="T45" s="2122"/>
      <c r="U45" s="106"/>
    </row>
    <row r="46" spans="1:21" ht="12" customHeight="1">
      <c r="A46" s="102"/>
      <c r="B46" s="239">
        <f>Forecast!B46</f>
        <v>0</v>
      </c>
      <c r="C46" s="262" t="str">
        <f>Master!CU3</f>
        <v>APR Energy , Keranigonj</v>
      </c>
      <c r="D46" s="250" t="str">
        <f>Master!CU5</f>
        <v>HSD</v>
      </c>
      <c r="E46" s="357" t="str">
        <f>Master!CU4</f>
        <v>IPP</v>
      </c>
      <c r="F46" s="231">
        <f>Master!CU7</f>
        <v>0</v>
      </c>
      <c r="G46" s="1647">
        <f>Master!CU8</f>
        <v>0</v>
      </c>
      <c r="H46" s="1663">
        <f>Forecast!M46</f>
        <v>300</v>
      </c>
      <c r="I46" s="1656">
        <f>YesterdayGen!CU34</f>
        <v>307</v>
      </c>
      <c r="J46" s="1674">
        <f t="shared" si="2"/>
        <v>7</v>
      </c>
      <c r="K46" s="1674">
        <f t="shared" si="3"/>
        <v>0</v>
      </c>
      <c r="L46" s="238" t="s">
        <v>396</v>
      </c>
      <c r="N46" s="1263"/>
      <c r="T46" s="2122"/>
      <c r="U46" s="106"/>
    </row>
    <row r="47" spans="1:21" ht="12" customHeight="1">
      <c r="A47" s="102"/>
      <c r="B47" s="239">
        <f>Forecast!B47</f>
        <v>35</v>
      </c>
      <c r="C47" s="3346" t="str">
        <f>Master!CV3</f>
        <v xml:space="preserve"> Bramhangoan 100 MW (Aggreko)</v>
      </c>
      <c r="D47" s="241" t="str">
        <f>Master!CV5</f>
        <v>HSD</v>
      </c>
      <c r="E47" s="352" t="str">
        <f>Master!CV4</f>
        <v>IPP</v>
      </c>
      <c r="F47" s="226">
        <f>Master!CV7</f>
        <v>100</v>
      </c>
      <c r="G47" s="1640">
        <f>Master!CV8</f>
        <v>100</v>
      </c>
      <c r="H47" s="1664">
        <f>Forecast!M47</f>
        <v>100</v>
      </c>
      <c r="I47" s="1642">
        <f>YesterdayGen!CV34</f>
        <v>0</v>
      </c>
      <c r="J47" s="1674">
        <f t="shared" si="2"/>
        <v>0</v>
      </c>
      <c r="K47" s="1674">
        <f t="shared" si="3"/>
        <v>100</v>
      </c>
      <c r="L47" s="242" t="s">
        <v>1230</v>
      </c>
      <c r="N47" s="1263"/>
      <c r="T47" s="2122"/>
      <c r="U47" s="106"/>
    </row>
    <row r="48" spans="1:21" ht="12" customHeight="1">
      <c r="A48" s="102"/>
      <c r="B48" s="239">
        <f>Forecast!B48</f>
        <v>36</v>
      </c>
      <c r="C48" s="3346" t="str">
        <f>Master!CX3</f>
        <v>Aggreko Aurahati 100MW</v>
      </c>
      <c r="D48" s="241" t="str">
        <f>Master!CX5</f>
        <v>HSD</v>
      </c>
      <c r="E48" s="352" t="str">
        <f>Master!CX4</f>
        <v>IPP</v>
      </c>
      <c r="F48" s="226">
        <f>Master!CX7</f>
        <v>100</v>
      </c>
      <c r="G48" s="1640">
        <f>Master!CX8</f>
        <v>100</v>
      </c>
      <c r="H48" s="3343">
        <f>Forecast!M48</f>
        <v>100</v>
      </c>
      <c r="I48" s="1642">
        <f>YesterdayGen!CX34</f>
        <v>0</v>
      </c>
      <c r="J48" s="3344">
        <f t="shared" si="2"/>
        <v>0</v>
      </c>
      <c r="K48" s="3344">
        <f t="shared" si="3"/>
        <v>100</v>
      </c>
      <c r="L48" s="242" t="s">
        <v>1230</v>
      </c>
      <c r="N48" s="1263"/>
      <c r="T48" s="2122"/>
      <c r="U48" s="106"/>
    </row>
    <row r="49" spans="1:21" ht="12" customHeight="1" thickBot="1">
      <c r="A49" s="102"/>
      <c r="B49" s="239">
        <f>Forecast!B49</f>
        <v>37</v>
      </c>
      <c r="C49" s="3345" t="str">
        <f>Master!CY3</f>
        <v>Summit Gazipur-1  150MW</v>
      </c>
      <c r="D49" s="339" t="str">
        <f>Master!CY5</f>
        <v>HFO</v>
      </c>
      <c r="E49" s="3277" t="str">
        <f>Master!CY4</f>
        <v>IPP</v>
      </c>
      <c r="F49" s="3342">
        <f>Master!CY7</f>
        <v>149</v>
      </c>
      <c r="G49" s="1649">
        <f>Master!CY8</f>
        <v>149</v>
      </c>
      <c r="H49" s="2621">
        <f>Forecast!M49</f>
        <v>150</v>
      </c>
      <c r="I49" s="1657">
        <f>YesterdayGen!CY34</f>
        <v>151</v>
      </c>
      <c r="J49" s="2620">
        <f>IF((I49-H49)&gt;0,(I49-H49),0)</f>
        <v>1</v>
      </c>
      <c r="K49" s="2620">
        <f>IF((H49-I49)&gt;0,(H49-I49),0)</f>
        <v>0</v>
      </c>
      <c r="L49" s="266"/>
      <c r="N49" s="1263"/>
      <c r="T49" s="2122"/>
      <c r="U49" s="106"/>
    </row>
    <row r="50" spans="1:21" ht="13.5" customHeight="1" thickTop="1" thickBot="1">
      <c r="A50" s="102"/>
      <c r="B50" s="3484"/>
      <c r="C50" s="251" t="s">
        <v>45</v>
      </c>
      <c r="D50" s="252"/>
      <c r="E50" s="355"/>
      <c r="F50" s="234">
        <f t="shared" ref="F50:K50" si="4">SUM(F9:F49)</f>
        <v>5784</v>
      </c>
      <c r="G50" s="1650">
        <f t="shared" si="4"/>
        <v>5548</v>
      </c>
      <c r="H50" s="2943">
        <f t="shared" si="4"/>
        <v>4632</v>
      </c>
      <c r="I50" s="2917">
        <f t="shared" si="4"/>
        <v>3730</v>
      </c>
      <c r="J50" s="2918">
        <f t="shared" si="4"/>
        <v>10</v>
      </c>
      <c r="K50" s="2918">
        <f t="shared" si="4"/>
        <v>912</v>
      </c>
      <c r="L50" s="269"/>
      <c r="N50" s="2171"/>
      <c r="T50" s="2122"/>
      <c r="U50" s="106"/>
    </row>
    <row r="51" spans="1:21" ht="12" customHeight="1">
      <c r="A51" s="102"/>
      <c r="B51" s="239">
        <f>Forecast!B51</f>
        <v>38</v>
      </c>
      <c r="C51" s="253" t="str">
        <f>Master!AO3</f>
        <v xml:space="preserve">Chittagong ST-1 (Raozan) </v>
      </c>
      <c r="D51" s="237" t="str">
        <f>Master!AO5</f>
        <v>Gas</v>
      </c>
      <c r="E51" s="351" t="str">
        <f>Master!AO4</f>
        <v>PDB</v>
      </c>
      <c r="F51" s="226">
        <f>Master!AO7</f>
        <v>210</v>
      </c>
      <c r="G51" s="1639">
        <f>Master!AO8</f>
        <v>180</v>
      </c>
      <c r="H51" s="334">
        <f>Forecast!M51</f>
        <v>0</v>
      </c>
      <c r="I51" s="1652">
        <f>YesterdayGen!AO34</f>
        <v>0</v>
      </c>
      <c r="J51" s="1674">
        <f t="shared" si="0"/>
        <v>0</v>
      </c>
      <c r="K51" s="1674">
        <f t="shared" si="1"/>
        <v>0</v>
      </c>
      <c r="L51" s="238" t="s">
        <v>228</v>
      </c>
      <c r="N51" s="1263"/>
      <c r="T51" s="2122"/>
      <c r="U51" s="106"/>
    </row>
    <row r="52" spans="1:21" ht="12" customHeight="1">
      <c r="A52" s="102"/>
      <c r="B52" s="239">
        <f>Forecast!B52</f>
        <v>0</v>
      </c>
      <c r="C52" s="253" t="str">
        <f>Master!AP3</f>
        <v>Chittgong ST-2 (Raozan)</v>
      </c>
      <c r="D52" s="237" t="str">
        <f>Master!AP5</f>
        <v>Gas</v>
      </c>
      <c r="E52" s="351" t="str">
        <f>Master!AP4</f>
        <v>PDB</v>
      </c>
      <c r="F52" s="226">
        <f>Master!AP7</f>
        <v>210</v>
      </c>
      <c r="G52" s="1639">
        <f>Master!AP8</f>
        <v>180</v>
      </c>
      <c r="H52" s="335">
        <f>Forecast!M52</f>
        <v>0</v>
      </c>
      <c r="I52" s="1652">
        <f>YesterdayGen!AP34</f>
        <v>0</v>
      </c>
      <c r="J52" s="1674">
        <f t="shared" si="0"/>
        <v>0</v>
      </c>
      <c r="K52" s="1674">
        <f t="shared" si="1"/>
        <v>0</v>
      </c>
      <c r="L52" s="238" t="s">
        <v>228</v>
      </c>
      <c r="N52" s="1263"/>
      <c r="T52" s="2122"/>
      <c r="U52" s="106"/>
    </row>
    <row r="53" spans="1:21" ht="12" customHeight="1">
      <c r="A53" s="102"/>
      <c r="B53" s="239">
        <f>Forecast!B53</f>
        <v>39</v>
      </c>
      <c r="C53" s="254" t="str">
        <f>Master!AQ3</f>
        <v>Raozan 25 MW (RPCL)</v>
      </c>
      <c r="D53" s="241" t="str">
        <f>Master!AQ5</f>
        <v>HFO</v>
      </c>
      <c r="E53" s="352" t="str">
        <f>Master!AQ4</f>
        <v>IPP</v>
      </c>
      <c r="F53" s="226">
        <f>Master!AQ7</f>
        <v>25</v>
      </c>
      <c r="G53" s="1640">
        <f>Master!AQ8</f>
        <v>25</v>
      </c>
      <c r="H53" s="335">
        <f>Forecast!M53</f>
        <v>16</v>
      </c>
      <c r="I53" s="1642">
        <f>YesterdayGen!AQ34</f>
        <v>16</v>
      </c>
      <c r="J53" s="1674">
        <f t="shared" si="0"/>
        <v>0</v>
      </c>
      <c r="K53" s="1674">
        <f t="shared" si="1"/>
        <v>0</v>
      </c>
      <c r="L53" s="242" t="s">
        <v>160</v>
      </c>
      <c r="N53" s="1263"/>
      <c r="T53" s="2122"/>
      <c r="U53" s="106"/>
    </row>
    <row r="54" spans="1:21" ht="12" customHeight="1">
      <c r="A54" s="102"/>
      <c r="B54" s="239">
        <f>Forecast!B54</f>
        <v>40</v>
      </c>
      <c r="C54" s="254" t="str">
        <f>Master!BB3</f>
        <v>Patenga 50MW</v>
      </c>
      <c r="D54" s="241" t="str">
        <f>Master!BB5</f>
        <v>HFO</v>
      </c>
      <c r="E54" s="352" t="str">
        <f>Master!BB4</f>
        <v>IPP</v>
      </c>
      <c r="F54" s="226">
        <f>Master!BB7</f>
        <v>50</v>
      </c>
      <c r="G54" s="1640">
        <f>Master!BB8</f>
        <v>50</v>
      </c>
      <c r="H54" s="335">
        <f>Forecast!M54</f>
        <v>45</v>
      </c>
      <c r="I54" s="1642">
        <f>YesterdayGen!BB34</f>
        <v>45</v>
      </c>
      <c r="J54" s="1674">
        <f t="shared" si="0"/>
        <v>0</v>
      </c>
      <c r="K54" s="1674">
        <f t="shared" si="1"/>
        <v>0</v>
      </c>
      <c r="L54" s="259" t="s">
        <v>160</v>
      </c>
      <c r="N54" s="1263"/>
      <c r="T54" s="2122"/>
      <c r="U54" s="106"/>
    </row>
    <row r="55" spans="1:21" ht="12" customHeight="1">
      <c r="A55" s="102"/>
      <c r="B55" s="239">
        <f>Forecast!B55</f>
        <v>41</v>
      </c>
      <c r="C55" s="254" t="s">
        <v>201</v>
      </c>
      <c r="D55" s="241" t="str">
        <f>Master!AM5</f>
        <v>Hydro</v>
      </c>
      <c r="E55" s="352" t="str">
        <f>Master!AM4</f>
        <v>PDB</v>
      </c>
      <c r="F55" s="226">
        <f>Master!AM7+Master!AN7</f>
        <v>230</v>
      </c>
      <c r="G55" s="1640">
        <f>Master!AM8+Master!AN8</f>
        <v>230</v>
      </c>
      <c r="H55" s="335">
        <f>Forecast!M55</f>
        <v>140</v>
      </c>
      <c r="I55" s="1642">
        <f>YesterdayGen!AM34+YesterdayGen!AN34</f>
        <v>140</v>
      </c>
      <c r="J55" s="1674">
        <f t="shared" si="0"/>
        <v>0</v>
      </c>
      <c r="K55" s="1674">
        <f t="shared" si="1"/>
        <v>0</v>
      </c>
      <c r="L55" s="242" t="s">
        <v>1235</v>
      </c>
      <c r="N55" s="1263"/>
      <c r="T55" s="2122"/>
      <c r="U55" s="106"/>
    </row>
    <row r="56" spans="1:21" ht="12" customHeight="1">
      <c r="A56" s="102"/>
      <c r="B56" s="239">
        <f>Forecast!B56</f>
        <v>42</v>
      </c>
      <c r="C56" s="254" t="str">
        <f>Master!AV3</f>
        <v>Sikalbaha ST 60MW</v>
      </c>
      <c r="D56" s="241" t="str">
        <f>Master!AV5</f>
        <v>Gas</v>
      </c>
      <c r="E56" s="352" t="str">
        <f>Master!AV4</f>
        <v>PDB</v>
      </c>
      <c r="F56" s="226">
        <f>Master!AV7</f>
        <v>60</v>
      </c>
      <c r="G56" s="1640">
        <f>Master!AV8</f>
        <v>40</v>
      </c>
      <c r="H56" s="335">
        <f>Forecast!M56</f>
        <v>0</v>
      </c>
      <c r="I56" s="1642">
        <f>YesterdayGen!AV34</f>
        <v>0</v>
      </c>
      <c r="J56" s="1674">
        <f t="shared" si="0"/>
        <v>0</v>
      </c>
      <c r="K56" s="1674">
        <f t="shared" si="1"/>
        <v>0</v>
      </c>
      <c r="L56" s="238" t="s">
        <v>228</v>
      </c>
      <c r="N56" s="1263"/>
      <c r="T56" s="2122"/>
      <c r="U56" s="106"/>
    </row>
    <row r="57" spans="1:21" ht="12" customHeight="1">
      <c r="A57" s="102"/>
      <c r="B57" s="239">
        <f>Forecast!B57</f>
        <v>43</v>
      </c>
      <c r="C57" s="255" t="s">
        <v>221</v>
      </c>
      <c r="D57" s="241" t="s">
        <v>982</v>
      </c>
      <c r="E57" s="352" t="str">
        <f>Master!AR4</f>
        <v>PDB</v>
      </c>
      <c r="F57" s="226">
        <f>Master!AR7</f>
        <v>225</v>
      </c>
      <c r="G57" s="226">
        <f>Master!AR8</f>
        <v>225</v>
      </c>
      <c r="H57" s="335">
        <f>Forecast!M57</f>
        <v>150</v>
      </c>
      <c r="I57" s="1642">
        <f>YesterdayGen!AR34+YesterdayGen!AS34</f>
        <v>151</v>
      </c>
      <c r="J57" s="1674">
        <f t="shared" si="0"/>
        <v>1</v>
      </c>
      <c r="K57" s="1674">
        <f t="shared" si="1"/>
        <v>0</v>
      </c>
      <c r="L57" s="238"/>
      <c r="N57" s="1263"/>
      <c r="T57" s="2122"/>
      <c r="U57" s="106"/>
    </row>
    <row r="58" spans="1:21" ht="12" customHeight="1">
      <c r="A58" s="102"/>
      <c r="B58" s="239">
        <f>Forecast!B58</f>
        <v>44</v>
      </c>
      <c r="C58" s="255" t="s">
        <v>127</v>
      </c>
      <c r="D58" s="241" t="s">
        <v>982</v>
      </c>
      <c r="E58" s="352" t="str">
        <f>Master!AT4</f>
        <v>PDB</v>
      </c>
      <c r="F58" s="226">
        <f>Master!AT7</f>
        <v>150</v>
      </c>
      <c r="G58" s="1640">
        <f>Master!AT8</f>
        <v>150</v>
      </c>
      <c r="H58" s="335">
        <f>Forecast!M58</f>
        <v>135</v>
      </c>
      <c r="I58" s="1642">
        <f>YesterdayGen!AT34+YesterdayGen!AU34</f>
        <v>130</v>
      </c>
      <c r="J58" s="1674">
        <f t="shared" si="0"/>
        <v>0</v>
      </c>
      <c r="K58" s="1674">
        <f t="shared" si="1"/>
        <v>5</v>
      </c>
      <c r="L58" s="238"/>
      <c r="N58" s="1263"/>
      <c r="T58" s="2122"/>
      <c r="U58" s="106"/>
    </row>
    <row r="59" spans="1:21" ht="12" customHeight="1">
      <c r="A59" s="102"/>
      <c r="B59" s="239">
        <f>Forecast!B59</f>
        <v>45</v>
      </c>
      <c r="C59" s="255" t="str">
        <f>Master!AW3</f>
        <v>Sikalbaha (Energis)</v>
      </c>
      <c r="D59" s="241" t="str">
        <f>Master!AW5</f>
        <v>HFO</v>
      </c>
      <c r="E59" s="352" t="str">
        <f>Master!AW4</f>
        <v xml:space="preserve">RPP </v>
      </c>
      <c r="F59" s="226">
        <f>Master!AW7</f>
        <v>51</v>
      </c>
      <c r="G59" s="1643">
        <f>Master!AW8</f>
        <v>51</v>
      </c>
      <c r="H59" s="335">
        <f>Forecast!M59</f>
        <v>50</v>
      </c>
      <c r="I59" s="1653">
        <f>YesterdayGen!AW34</f>
        <v>50</v>
      </c>
      <c r="J59" s="1674">
        <f t="shared" si="0"/>
        <v>0</v>
      </c>
      <c r="K59" s="1674">
        <f t="shared" si="1"/>
        <v>0</v>
      </c>
      <c r="L59" s="238"/>
      <c r="N59" s="1263"/>
      <c r="T59" s="2122"/>
      <c r="U59" s="106"/>
    </row>
    <row r="60" spans="1:21" ht="12" customHeight="1">
      <c r="A60" s="102"/>
      <c r="B60" s="239">
        <f>Forecast!B60</f>
        <v>46</v>
      </c>
      <c r="C60" s="255" t="str">
        <f>Master!AX3</f>
        <v>Hathazari peaking</v>
      </c>
      <c r="D60" s="241" t="str">
        <f>Master!AX5</f>
        <v>HFO</v>
      </c>
      <c r="E60" s="352" t="str">
        <f>Master!AX4</f>
        <v>PDB</v>
      </c>
      <c r="F60" s="226">
        <f>Master!AX7</f>
        <v>98</v>
      </c>
      <c r="G60" s="1640">
        <f>Master!AX8</f>
        <v>98</v>
      </c>
      <c r="H60" s="335">
        <f>Forecast!M60</f>
        <v>80</v>
      </c>
      <c r="I60" s="1642">
        <f>YesterdayGen!AX34</f>
        <v>81</v>
      </c>
      <c r="J60" s="1674">
        <f t="shared" si="0"/>
        <v>1</v>
      </c>
      <c r="K60" s="1674">
        <f t="shared" si="1"/>
        <v>0</v>
      </c>
      <c r="L60" s="242"/>
      <c r="N60" s="1263"/>
      <c r="T60" s="2122"/>
      <c r="U60" s="106"/>
    </row>
    <row r="61" spans="1:21" ht="12" customHeight="1">
      <c r="A61" s="102"/>
      <c r="B61" s="239">
        <f>Forecast!B61</f>
        <v>47</v>
      </c>
      <c r="C61" s="255" t="str">
        <f>Master!AY3</f>
        <v>Dohazari Peaking</v>
      </c>
      <c r="D61" s="241" t="str">
        <f>Master!AY5</f>
        <v>HFO</v>
      </c>
      <c r="E61" s="352" t="str">
        <f>Master!AY4</f>
        <v>PDB</v>
      </c>
      <c r="F61" s="226">
        <f>Master!AY7</f>
        <v>102</v>
      </c>
      <c r="G61" s="1640">
        <f>Master!AY8</f>
        <v>102</v>
      </c>
      <c r="H61" s="335">
        <f>Forecast!M61</f>
        <v>50</v>
      </c>
      <c r="I61" s="1642">
        <f>YesterdayGen!AY34</f>
        <v>33</v>
      </c>
      <c r="J61" s="1674">
        <f t="shared" si="0"/>
        <v>0</v>
      </c>
      <c r="K61" s="1674">
        <f t="shared" si="1"/>
        <v>17</v>
      </c>
      <c r="L61" s="242"/>
      <c r="N61" s="1263"/>
      <c r="T61" s="2122"/>
      <c r="U61" s="106"/>
    </row>
    <row r="62" spans="1:21" ht="12" customHeight="1">
      <c r="A62" s="102"/>
      <c r="B62" s="239">
        <f>Forecast!B62</f>
        <v>48</v>
      </c>
      <c r="C62" s="255" t="str">
        <f>Master!AZ3</f>
        <v>Juldah (Acorn)</v>
      </c>
      <c r="D62" s="241" t="str">
        <f>Master!AZ5</f>
        <v>HFO</v>
      </c>
      <c r="E62" s="352" t="str">
        <f>Master!AZ4</f>
        <v>QRPP</v>
      </c>
      <c r="F62" s="226">
        <f>Master!AZ7</f>
        <v>100</v>
      </c>
      <c r="G62" s="1640">
        <f>Master!AZ8</f>
        <v>100</v>
      </c>
      <c r="H62" s="335">
        <f>Forecast!M62</f>
        <v>90</v>
      </c>
      <c r="I62" s="1642">
        <f>YesterdayGen!AZ34</f>
        <v>90</v>
      </c>
      <c r="J62" s="1674">
        <f t="shared" si="0"/>
        <v>0</v>
      </c>
      <c r="K62" s="1674">
        <f t="shared" si="1"/>
        <v>0</v>
      </c>
      <c r="L62" s="238" t="s">
        <v>160</v>
      </c>
      <c r="N62" s="1263"/>
      <c r="T62" s="2122"/>
      <c r="U62" s="106"/>
    </row>
    <row r="63" spans="1:21" ht="12" customHeight="1">
      <c r="A63" s="102"/>
      <c r="B63" s="239">
        <f>Forecast!B63</f>
        <v>49</v>
      </c>
      <c r="C63" s="255" t="str">
        <f>Master!BC3</f>
        <v>Barabkunda  (Regent)</v>
      </c>
      <c r="D63" s="241" t="str">
        <f>Master!BC5</f>
        <v>Gas</v>
      </c>
      <c r="E63" s="353" t="str">
        <f>Master!BC4</f>
        <v>SIPP, PDB</v>
      </c>
      <c r="F63" s="227">
        <f>Master!BC7</f>
        <v>22</v>
      </c>
      <c r="G63" s="1640">
        <f>Master!BC8</f>
        <v>22</v>
      </c>
      <c r="H63" s="335">
        <f>Forecast!M63</f>
        <v>19</v>
      </c>
      <c r="I63" s="1642">
        <f>YesterdayGen!BC34</f>
        <v>19</v>
      </c>
      <c r="J63" s="1674">
        <f t="shared" si="0"/>
        <v>0</v>
      </c>
      <c r="K63" s="1674">
        <f t="shared" si="1"/>
        <v>0</v>
      </c>
      <c r="L63" s="238"/>
      <c r="N63" s="1263"/>
      <c r="T63" s="2123"/>
      <c r="U63" s="106"/>
    </row>
    <row r="64" spans="1:21" ht="12" customHeight="1">
      <c r="A64" s="102"/>
      <c r="B64" s="239" t="str">
        <f>Forecast!B64</f>
        <v>*</v>
      </c>
      <c r="C64" s="344" t="str">
        <f>Master!BD3</f>
        <v>Malancha, Ctg. EPZ (United)</v>
      </c>
      <c r="D64" s="345" t="str">
        <f>Master!BD5</f>
        <v>Gas</v>
      </c>
      <c r="E64" s="1236"/>
      <c r="F64" s="376"/>
      <c r="G64" s="1644"/>
      <c r="H64" s="335">
        <f>Forecast!M64</f>
        <v>18</v>
      </c>
      <c r="I64" s="1654">
        <f>YesterdayGen!BD34</f>
        <v>18</v>
      </c>
      <c r="J64" s="1674">
        <f t="shared" si="0"/>
        <v>0</v>
      </c>
      <c r="K64" s="1674">
        <f t="shared" si="1"/>
        <v>0</v>
      </c>
      <c r="L64" s="346"/>
      <c r="N64" s="1263"/>
      <c r="T64" s="2124"/>
      <c r="U64" s="106"/>
    </row>
    <row r="65" spans="1:21" ht="12" customHeight="1" thickBot="1">
      <c r="A65" s="102"/>
      <c r="B65" s="239">
        <f>Forecast!B65</f>
        <v>50</v>
      </c>
      <c r="C65" s="255" t="str">
        <f>Master!BA3</f>
        <v>Chittagong ECPV 108 MW</v>
      </c>
      <c r="D65" s="241" t="str">
        <f>Master!BA5</f>
        <v>HFO</v>
      </c>
      <c r="E65" s="353" t="str">
        <f>Master!BA4</f>
        <v>IPP</v>
      </c>
      <c r="F65" s="340">
        <f>Master!BA7</f>
        <v>108</v>
      </c>
      <c r="G65" s="1640">
        <f>Master!BA8</f>
        <v>108</v>
      </c>
      <c r="H65" s="335">
        <f>Forecast!M65</f>
        <v>99</v>
      </c>
      <c r="I65" s="1642">
        <f>YesterdayGen!BA34</f>
        <v>86</v>
      </c>
      <c r="J65" s="1674">
        <f t="shared" si="0"/>
        <v>0</v>
      </c>
      <c r="K65" s="1674">
        <f t="shared" si="1"/>
        <v>13</v>
      </c>
      <c r="L65" s="242" t="s">
        <v>1229</v>
      </c>
      <c r="N65" s="1263"/>
      <c r="T65" s="2122"/>
      <c r="U65" s="106"/>
    </row>
    <row r="66" spans="1:21" ht="12" customHeight="1" thickBot="1">
      <c r="A66" s="102"/>
      <c r="B66" s="3485"/>
      <c r="C66" s="256" t="s">
        <v>1156</v>
      </c>
      <c r="D66" s="257"/>
      <c r="E66" s="356"/>
      <c r="F66" s="215">
        <f t="shared" ref="F66:K66" si="5">SUM(F51:F65)</f>
        <v>1641</v>
      </c>
      <c r="G66" s="1645">
        <f t="shared" si="5"/>
        <v>1561</v>
      </c>
      <c r="H66" s="214">
        <f t="shared" si="5"/>
        <v>892</v>
      </c>
      <c r="I66" s="1655">
        <f>SUM(I51:I65)</f>
        <v>859</v>
      </c>
      <c r="J66" s="1677">
        <f t="shared" si="5"/>
        <v>2</v>
      </c>
      <c r="K66" s="1677">
        <f t="shared" si="5"/>
        <v>35</v>
      </c>
      <c r="L66" s="258"/>
      <c r="N66" s="2171"/>
      <c r="T66" s="2122"/>
      <c r="U66" s="106"/>
    </row>
    <row r="67" spans="1:21" ht="12" customHeight="1">
      <c r="A67" s="102"/>
      <c r="B67" s="239">
        <f>Forecast!B67</f>
        <v>51</v>
      </c>
      <c r="C67" s="254" t="str">
        <f>Master!BE3</f>
        <v>Ashuganj ST: Unit- 3</v>
      </c>
      <c r="D67" s="241" t="str">
        <f>Master!BE5</f>
        <v>Gas</v>
      </c>
      <c r="E67" s="352" t="str">
        <f>Master!BE4</f>
        <v>APSCL</v>
      </c>
      <c r="F67" s="226">
        <f>Master!BE7</f>
        <v>150</v>
      </c>
      <c r="G67" s="1640">
        <f>Master!BE8</f>
        <v>135</v>
      </c>
      <c r="H67" s="1663">
        <f>Forecast!M67</f>
        <v>100</v>
      </c>
      <c r="I67" s="1642">
        <f>YesterdayGen!BE34</f>
        <v>100</v>
      </c>
      <c r="J67" s="1674">
        <f t="shared" si="0"/>
        <v>0</v>
      </c>
      <c r="K67" s="1674">
        <f t="shared" si="1"/>
        <v>0</v>
      </c>
      <c r="L67" s="259" t="s">
        <v>228</v>
      </c>
      <c r="N67" s="1263"/>
      <c r="T67" s="2122"/>
      <c r="U67" s="106"/>
    </row>
    <row r="68" spans="1:21" ht="12" customHeight="1">
      <c r="A68" s="102"/>
      <c r="B68" s="239"/>
      <c r="C68" s="254" t="str">
        <f>Master!BF3</f>
        <v>Ashuganj ST: Unit- 4</v>
      </c>
      <c r="D68" s="241" t="str">
        <f>Master!BF5</f>
        <v>Gas</v>
      </c>
      <c r="E68" s="352" t="str">
        <f>Master!BF4</f>
        <v>APSCL</v>
      </c>
      <c r="F68" s="226">
        <f>Master!BF7</f>
        <v>150</v>
      </c>
      <c r="G68" s="1640">
        <f>Master!BF8</f>
        <v>129</v>
      </c>
      <c r="H68" s="1663">
        <f>Forecast!M68</f>
        <v>100</v>
      </c>
      <c r="I68" s="1642">
        <f>YesterdayGen!BF34</f>
        <v>100</v>
      </c>
      <c r="J68" s="1674">
        <f t="shared" si="0"/>
        <v>0</v>
      </c>
      <c r="K68" s="1674">
        <f t="shared" si="1"/>
        <v>0</v>
      </c>
      <c r="L68" s="259" t="s">
        <v>228</v>
      </c>
      <c r="N68" s="1263"/>
      <c r="T68" s="2122"/>
      <c r="U68" s="106"/>
    </row>
    <row r="69" spans="1:21" ht="15.75" customHeight="1">
      <c r="A69" s="102"/>
      <c r="B69" s="239"/>
      <c r="C69" s="254" t="str">
        <f>Master!BG3</f>
        <v>Ashuganj ST: Unit- 5</v>
      </c>
      <c r="D69" s="241" t="str">
        <f>Master!BG5</f>
        <v>Gas</v>
      </c>
      <c r="E69" s="352" t="str">
        <f>Master!BG4</f>
        <v>APSCL</v>
      </c>
      <c r="F69" s="226">
        <f>Master!BG7</f>
        <v>150</v>
      </c>
      <c r="G69" s="1640">
        <f>Master!BG8</f>
        <v>134</v>
      </c>
      <c r="H69" s="1663">
        <f>Forecast!M69</f>
        <v>0</v>
      </c>
      <c r="I69" s="1642">
        <f>YesterdayGen!BG34</f>
        <v>0</v>
      </c>
      <c r="J69" s="1674">
        <f t="shared" si="0"/>
        <v>0</v>
      </c>
      <c r="K69" s="1674">
        <f t="shared" si="1"/>
        <v>0</v>
      </c>
      <c r="L69" s="259" t="s">
        <v>148</v>
      </c>
      <c r="N69" s="1263"/>
      <c r="T69" s="2122"/>
      <c r="U69" s="106"/>
    </row>
    <row r="70" spans="1:21" ht="15" customHeight="1">
      <c r="A70" s="102"/>
      <c r="B70" s="239">
        <f>Forecast!B70</f>
        <v>52</v>
      </c>
      <c r="C70" s="254" t="str">
        <f>Master!BJ3</f>
        <v>Ashuganj CCPP 225 MW</v>
      </c>
      <c r="D70" s="241" t="str">
        <f>Master!BJ5</f>
        <v>Gas</v>
      </c>
      <c r="E70" s="352" t="str">
        <f>Master!BJ4</f>
        <v>APSCL</v>
      </c>
      <c r="F70" s="226">
        <f>Master!BJ7</f>
        <v>221</v>
      </c>
      <c r="G70" s="1640">
        <f>Master!BJ8</f>
        <v>221</v>
      </c>
      <c r="H70" s="1663">
        <f>Forecast!M70</f>
        <v>225</v>
      </c>
      <c r="I70" s="1642">
        <f>YesterdayGen!BJ34</f>
        <v>225</v>
      </c>
      <c r="J70" s="1674">
        <f t="shared" si="0"/>
        <v>0</v>
      </c>
      <c r="K70" s="1674">
        <f t="shared" si="1"/>
        <v>0</v>
      </c>
      <c r="L70" s="259" t="s">
        <v>226</v>
      </c>
      <c r="N70" s="1263"/>
      <c r="T70" s="2122"/>
      <c r="U70" s="106"/>
    </row>
    <row r="71" spans="1:21" ht="15" customHeight="1">
      <c r="A71" s="102"/>
      <c r="B71" s="239">
        <f>Forecast!B71</f>
        <v>53</v>
      </c>
      <c r="C71" s="254" t="str">
        <f>Master!BH3</f>
        <v>Ashuganj CCPP(North)</v>
      </c>
      <c r="D71" s="241" t="str">
        <f>Master!BH5</f>
        <v>Gas</v>
      </c>
      <c r="E71" s="352" t="str">
        <f>Master!BH4</f>
        <v>APSCL</v>
      </c>
      <c r="F71" s="226">
        <f>Master!BH7</f>
        <v>360</v>
      </c>
      <c r="G71" s="1640">
        <f>Master!BH8</f>
        <v>360</v>
      </c>
      <c r="H71" s="1663">
        <f>Forecast!M71</f>
        <v>360</v>
      </c>
      <c r="I71" s="1642">
        <f>YesterdayGen!BH34</f>
        <v>330</v>
      </c>
      <c r="J71" s="1674">
        <f t="shared" si="0"/>
        <v>0</v>
      </c>
      <c r="K71" s="1674">
        <f t="shared" si="1"/>
        <v>30</v>
      </c>
      <c r="L71" s="259"/>
      <c r="N71" s="1263"/>
      <c r="T71" s="2122"/>
      <c r="U71" s="106"/>
    </row>
    <row r="72" spans="1:21" ht="16.5" customHeight="1">
      <c r="A72" s="102"/>
      <c r="B72" s="239">
        <f>Forecast!B72</f>
        <v>54</v>
      </c>
      <c r="C72" s="254" t="str">
        <f>Master!BI3</f>
        <v>Ashuganj CCPP(South)</v>
      </c>
      <c r="D72" s="241" t="str">
        <f>Master!BI5</f>
        <v>Gas</v>
      </c>
      <c r="E72" s="352" t="str">
        <f>Master!BI4</f>
        <v>APSCL</v>
      </c>
      <c r="F72" s="226">
        <f>Master!BI7</f>
        <v>360</v>
      </c>
      <c r="G72" s="1640">
        <f>Master!BI8</f>
        <v>360</v>
      </c>
      <c r="H72" s="1663">
        <f>Forecast!M72</f>
        <v>360</v>
      </c>
      <c r="I72" s="1642">
        <f>YesterdayGen!BI34</f>
        <v>272</v>
      </c>
      <c r="J72" s="1674">
        <f t="shared" si="0"/>
        <v>0</v>
      </c>
      <c r="K72" s="1674">
        <f t="shared" si="1"/>
        <v>88</v>
      </c>
      <c r="L72" s="259" t="s">
        <v>1243</v>
      </c>
      <c r="N72" s="1263"/>
      <c r="T72" s="2122"/>
      <c r="U72" s="106"/>
    </row>
    <row r="73" spans="1:21" ht="15.75" customHeight="1">
      <c r="A73" s="102"/>
      <c r="B73" s="239">
        <f>Forecast!B73</f>
        <v>55</v>
      </c>
      <c r="C73" s="254" t="str">
        <f>Master!BM3</f>
        <v>Ashuganj Engines TSK</v>
      </c>
      <c r="D73" s="241" t="str">
        <f>Master!BM5</f>
        <v>Gas</v>
      </c>
      <c r="E73" s="352" t="str">
        <f>Master!BM4</f>
        <v>APSCL</v>
      </c>
      <c r="F73" s="226">
        <f>Master!BM7</f>
        <v>53</v>
      </c>
      <c r="G73" s="1640">
        <f>Master!BM8</f>
        <v>45</v>
      </c>
      <c r="H73" s="1663">
        <f>Forecast!M73</f>
        <v>42</v>
      </c>
      <c r="I73" s="1642">
        <f>YesterdayGen!BM34</f>
        <v>42</v>
      </c>
      <c r="J73" s="1674">
        <f t="shared" si="0"/>
        <v>0</v>
      </c>
      <c r="K73" s="1674">
        <f t="shared" si="1"/>
        <v>0</v>
      </c>
      <c r="L73" s="259"/>
      <c r="N73" s="1263"/>
      <c r="T73" s="2125"/>
      <c r="U73" s="106"/>
    </row>
    <row r="74" spans="1:21" ht="12" customHeight="1">
      <c r="A74" s="102"/>
      <c r="B74" s="239">
        <f>Forecast!B74</f>
        <v>56</v>
      </c>
      <c r="C74" s="254" t="str">
        <f>Master!BN3</f>
        <v>Ashuganj  (Precision) 55MW</v>
      </c>
      <c r="D74" s="241" t="str">
        <f>Master!BN5</f>
        <v>Gas</v>
      </c>
      <c r="E74" s="352" t="str">
        <f>Master!BN4</f>
        <v xml:space="preserve">RPP </v>
      </c>
      <c r="F74" s="226">
        <f>Master!BN7</f>
        <v>55</v>
      </c>
      <c r="G74" s="1646">
        <f>Master!BN8</f>
        <v>55</v>
      </c>
      <c r="H74" s="1663">
        <f>Forecast!M74</f>
        <v>0</v>
      </c>
      <c r="I74" s="1642">
        <f>YesterdayGen!BN34</f>
        <v>0</v>
      </c>
      <c r="J74" s="1674">
        <f t="shared" si="0"/>
        <v>0</v>
      </c>
      <c r="K74" s="1674">
        <f t="shared" si="1"/>
        <v>0</v>
      </c>
      <c r="L74" s="242" t="s">
        <v>148</v>
      </c>
      <c r="N74" s="1263"/>
      <c r="T74" s="2122"/>
      <c r="U74" s="106"/>
    </row>
    <row r="75" spans="1:21" ht="12" customHeight="1">
      <c r="A75" s="102"/>
      <c r="B75" s="239">
        <f>Forecast!B75</f>
        <v>57</v>
      </c>
      <c r="C75" s="254" t="str">
        <f>Master!BO3</f>
        <v>Ashuganj (United) 53MW</v>
      </c>
      <c r="D75" s="241" t="str">
        <f>Master!BO5</f>
        <v>Gas</v>
      </c>
      <c r="E75" s="352" t="str">
        <f>Master!BO4</f>
        <v>QRPP</v>
      </c>
      <c r="F75" s="226">
        <f>Master!BO7</f>
        <v>53</v>
      </c>
      <c r="G75" s="1646">
        <f>Master!BO8</f>
        <v>53</v>
      </c>
      <c r="H75" s="1663">
        <f>Forecast!M75</f>
        <v>10</v>
      </c>
      <c r="I75" s="1642">
        <f>YesterdayGen!BO34</f>
        <v>5</v>
      </c>
      <c r="J75" s="1674">
        <f t="shared" ref="J75:J142" si="6">IF((I75-H75)&gt;0,(I75-H75),0)</f>
        <v>0</v>
      </c>
      <c r="K75" s="1674">
        <f t="shared" ref="K75:K142" si="7">IF((H75-I75)&gt;0,(H75-I75),0)</f>
        <v>5</v>
      </c>
      <c r="L75" s="242" t="s">
        <v>228</v>
      </c>
      <c r="N75" s="1263"/>
      <c r="T75" s="2122"/>
      <c r="U75" s="106"/>
    </row>
    <row r="76" spans="1:21" ht="15.75" customHeight="1">
      <c r="A76" s="102"/>
      <c r="B76" s="239">
        <f>Forecast!B76</f>
        <v>58</v>
      </c>
      <c r="C76" s="254" t="str">
        <f>Master!BK3</f>
        <v xml:space="preserve">Ashuganj 195MW Modular </v>
      </c>
      <c r="D76" s="241" t="str">
        <f>Master!BK5</f>
        <v>Gas</v>
      </c>
      <c r="E76" s="352" t="str">
        <f>Master!BK4</f>
        <v>IPP</v>
      </c>
      <c r="F76" s="226">
        <f>Master!BK7</f>
        <v>195</v>
      </c>
      <c r="G76" s="1646">
        <f>Master!BK8</f>
        <v>195</v>
      </c>
      <c r="H76" s="1663">
        <f>Forecast!M76</f>
        <v>78</v>
      </c>
      <c r="I76" s="1642">
        <f>YesterdayGen!BK34</f>
        <v>78</v>
      </c>
      <c r="J76" s="1674">
        <f t="shared" si="6"/>
        <v>0</v>
      </c>
      <c r="K76" s="1674">
        <f t="shared" si="7"/>
        <v>0</v>
      </c>
      <c r="L76" s="242" t="s">
        <v>228</v>
      </c>
      <c r="N76" s="1263"/>
      <c r="T76" s="2122"/>
      <c r="U76" s="106"/>
    </row>
    <row r="77" spans="1:21" ht="12" customHeight="1">
      <c r="A77" s="102"/>
      <c r="B77" s="239">
        <f>Forecast!B77</f>
        <v>59</v>
      </c>
      <c r="C77" s="254" t="str">
        <f>Master!BP3</f>
        <v>Ashuganj (Midland) 51MW</v>
      </c>
      <c r="D77" s="241" t="str">
        <f>Master!BP5</f>
        <v>Gas</v>
      </c>
      <c r="E77" s="352" t="str">
        <f>Master!BP4</f>
        <v>IPP</v>
      </c>
      <c r="F77" s="226">
        <f>Master!BP7</f>
        <v>51</v>
      </c>
      <c r="G77" s="1646">
        <f>Master!BP8</f>
        <v>51</v>
      </c>
      <c r="H77" s="1663">
        <f>Forecast!M77</f>
        <v>45</v>
      </c>
      <c r="I77" s="1642">
        <f>YesterdayGen!BP34</f>
        <v>45</v>
      </c>
      <c r="J77" s="1674">
        <f t="shared" si="6"/>
        <v>0</v>
      </c>
      <c r="K77" s="1674">
        <f t="shared" si="7"/>
        <v>0</v>
      </c>
      <c r="L77" s="242" t="s">
        <v>228</v>
      </c>
      <c r="N77" s="1263"/>
      <c r="T77" s="2122"/>
      <c r="U77" s="106"/>
    </row>
    <row r="78" spans="1:21" ht="12" customHeight="1">
      <c r="A78" s="102"/>
      <c r="B78" s="239">
        <f>Forecast!B78</f>
        <v>60</v>
      </c>
      <c r="C78" s="254" t="str">
        <f>Master!BQ3</f>
        <v>B.Baria (Aggreko) 85MW</v>
      </c>
      <c r="D78" s="241" t="str">
        <f>Master!BQ5</f>
        <v>Gas</v>
      </c>
      <c r="E78" s="352" t="str">
        <f>Master!BQ4</f>
        <v xml:space="preserve">QRPP </v>
      </c>
      <c r="F78" s="226">
        <f>Master!BQ7</f>
        <v>85</v>
      </c>
      <c r="G78" s="1640">
        <f>Master!BQ8</f>
        <v>85</v>
      </c>
      <c r="H78" s="1663">
        <f>Forecast!M78</f>
        <v>85</v>
      </c>
      <c r="I78" s="1642">
        <f>YesterdayGen!BQ34</f>
        <v>85</v>
      </c>
      <c r="J78" s="1674">
        <f t="shared" si="6"/>
        <v>0</v>
      </c>
      <c r="K78" s="1674">
        <f t="shared" si="7"/>
        <v>0</v>
      </c>
      <c r="L78" s="242"/>
      <c r="N78" s="1263"/>
      <c r="T78" s="2122"/>
      <c r="U78" s="106"/>
    </row>
    <row r="79" spans="1:21" ht="12" customHeight="1">
      <c r="A79" s="102"/>
      <c r="B79" s="239">
        <f>Forecast!B79</f>
        <v>61</v>
      </c>
      <c r="C79" s="254" t="str">
        <f>Master!BR3</f>
        <v>Daudkandi Peaking 52MW</v>
      </c>
      <c r="D79" s="241" t="str">
        <f>Master!BR5</f>
        <v>HFO</v>
      </c>
      <c r="E79" s="352" t="str">
        <f>Master!BR4</f>
        <v>PDB</v>
      </c>
      <c r="F79" s="226">
        <f>Master!BR7</f>
        <v>52</v>
      </c>
      <c r="G79" s="1640">
        <f>Master!BR8</f>
        <v>52</v>
      </c>
      <c r="H79" s="1663">
        <f>Forecast!M79</f>
        <v>50</v>
      </c>
      <c r="I79" s="1642">
        <f>YesterdayGen!BR34</f>
        <v>0</v>
      </c>
      <c r="J79" s="1674">
        <f t="shared" si="6"/>
        <v>0</v>
      </c>
      <c r="K79" s="1674">
        <f t="shared" si="7"/>
        <v>50</v>
      </c>
      <c r="L79" s="242" t="s">
        <v>1230</v>
      </c>
      <c r="N79" s="1263"/>
      <c r="T79" s="2122"/>
      <c r="U79" s="106"/>
    </row>
    <row r="80" spans="1:21" ht="12" customHeight="1">
      <c r="A80" s="102"/>
      <c r="B80" s="239">
        <f>Forecast!B80</f>
        <v>62</v>
      </c>
      <c r="C80" s="254" t="str">
        <f>Master!BL3</f>
        <v>Chandpur CCPP</v>
      </c>
      <c r="D80" s="241" t="str">
        <f>Master!BL5</f>
        <v>Gas</v>
      </c>
      <c r="E80" s="352" t="str">
        <f>Master!BL4</f>
        <v>PDB</v>
      </c>
      <c r="F80" s="226">
        <f>Master!BL7</f>
        <v>163</v>
      </c>
      <c r="G80" s="1640">
        <f>Master!BL8</f>
        <v>163</v>
      </c>
      <c r="H80" s="1663">
        <f>Forecast!M80</f>
        <v>100</v>
      </c>
      <c r="I80" s="1642">
        <f>YesterdayGen!BL34</f>
        <v>100</v>
      </c>
      <c r="J80" s="1674">
        <f t="shared" si="6"/>
        <v>0</v>
      </c>
      <c r="K80" s="1674">
        <f t="shared" si="7"/>
        <v>0</v>
      </c>
      <c r="L80" s="242"/>
      <c r="N80" s="1263"/>
      <c r="T80" s="2122"/>
      <c r="U80" s="106"/>
    </row>
    <row r="81" spans="1:21" ht="12" customHeight="1">
      <c r="A81" s="102"/>
      <c r="B81" s="239">
        <f>Forecast!B81</f>
        <v>63</v>
      </c>
      <c r="C81" s="254" t="str">
        <f>Master!BT3</f>
        <v>Feni (Doreen) 22MW</v>
      </c>
      <c r="D81" s="241" t="str">
        <f>Master!BT5</f>
        <v>Gas</v>
      </c>
      <c r="E81" s="353" t="str">
        <f>Master!BT4</f>
        <v>SIPP, PDB</v>
      </c>
      <c r="F81" s="227">
        <f>Master!BT7</f>
        <v>22</v>
      </c>
      <c r="G81" s="1640">
        <f>Master!BT8</f>
        <v>22</v>
      </c>
      <c r="H81" s="1663">
        <f>Forecast!M81</f>
        <v>22</v>
      </c>
      <c r="I81" s="1642">
        <f>YesterdayGen!BT34</f>
        <v>22</v>
      </c>
      <c r="J81" s="1674">
        <f t="shared" si="6"/>
        <v>0</v>
      </c>
      <c r="K81" s="1674">
        <f t="shared" si="7"/>
        <v>0</v>
      </c>
      <c r="L81" s="242"/>
      <c r="N81" s="1263"/>
      <c r="T81" s="2122"/>
      <c r="U81" s="106"/>
    </row>
    <row r="82" spans="1:21" ht="12" customHeight="1">
      <c r="A82" s="102"/>
      <c r="B82" s="239">
        <f>Forecast!B82</f>
        <v>64</v>
      </c>
      <c r="C82" s="254" t="str">
        <f>Master!BU3</f>
        <v>Feni, Mohipal (Doreen)</v>
      </c>
      <c r="D82" s="241" t="str">
        <f>Master!BU5</f>
        <v>Gas</v>
      </c>
      <c r="E82" s="353" t="str">
        <f>Master!BU4</f>
        <v>SIPP, REB</v>
      </c>
      <c r="F82" s="227">
        <f>Master!BU7</f>
        <v>11</v>
      </c>
      <c r="G82" s="1640">
        <f>Master!BU8</f>
        <v>11</v>
      </c>
      <c r="H82" s="1663">
        <f>Forecast!M82</f>
        <v>11</v>
      </c>
      <c r="I82" s="1642">
        <f>YesterdayGen!BU34</f>
        <v>11</v>
      </c>
      <c r="J82" s="1674">
        <f t="shared" si="6"/>
        <v>0</v>
      </c>
      <c r="K82" s="1674">
        <f t="shared" si="7"/>
        <v>0</v>
      </c>
      <c r="L82" s="242"/>
      <c r="N82" s="1263"/>
      <c r="T82" s="2122"/>
      <c r="U82" s="106"/>
    </row>
    <row r="83" spans="1:21" ht="12" customHeight="1">
      <c r="A83" s="102"/>
      <c r="B83" s="239" t="str">
        <f>Forecast!B83</f>
        <v>**</v>
      </c>
      <c r="C83" s="260" t="str">
        <f>Master!BX3</f>
        <v>Tripura</v>
      </c>
      <c r="D83" s="239">
        <f>Master!BX5</f>
        <v>0</v>
      </c>
      <c r="E83" s="353" t="str">
        <f>Master!BX4</f>
        <v>Imported power</v>
      </c>
      <c r="F83" s="227">
        <f>Master!BX7</f>
        <v>160</v>
      </c>
      <c r="G83" s="1640">
        <f>Master!BX8</f>
        <v>160</v>
      </c>
      <c r="H83" s="1663">
        <f>Forecast!M83</f>
        <v>171</v>
      </c>
      <c r="I83" s="1642">
        <f>YesterdayGen!BX34</f>
        <v>172</v>
      </c>
      <c r="J83" s="1674">
        <f t="shared" si="6"/>
        <v>1</v>
      </c>
      <c r="K83" s="1674">
        <f t="shared" si="7"/>
        <v>0</v>
      </c>
      <c r="L83" s="242"/>
      <c r="N83" s="1263"/>
      <c r="T83" s="2122"/>
      <c r="U83" s="106"/>
    </row>
    <row r="84" spans="1:21" ht="12" customHeight="1">
      <c r="A84" s="102"/>
      <c r="B84" s="239">
        <f>Forecast!B84</f>
        <v>65</v>
      </c>
      <c r="C84" s="255" t="str">
        <f>Master!BV3</f>
        <v>Jangalia (Summit) 33MW</v>
      </c>
      <c r="D84" s="241" t="str">
        <f>Master!BV5</f>
        <v>Gas</v>
      </c>
      <c r="E84" s="353" t="str">
        <f>Master!BV4</f>
        <v>SIPP, PDB</v>
      </c>
      <c r="F84" s="227">
        <f>Master!BV7</f>
        <v>33</v>
      </c>
      <c r="G84" s="1640">
        <f>Master!BV8</f>
        <v>33</v>
      </c>
      <c r="H84" s="1663">
        <f>Forecast!M84</f>
        <v>33</v>
      </c>
      <c r="I84" s="1642">
        <f>YesterdayGen!BV34</f>
        <v>33</v>
      </c>
      <c r="J84" s="1674">
        <f t="shared" si="6"/>
        <v>0</v>
      </c>
      <c r="K84" s="1674">
        <f t="shared" si="7"/>
        <v>0</v>
      </c>
      <c r="L84" s="238"/>
      <c r="N84" s="1263"/>
      <c r="T84" s="2122"/>
      <c r="U84" s="106"/>
    </row>
    <row r="85" spans="1:21" ht="12" customHeight="1">
      <c r="A85" s="102"/>
      <c r="B85" s="239">
        <f>Forecast!B85</f>
        <v>66</v>
      </c>
      <c r="C85" s="261" t="str">
        <f>Master!BS3</f>
        <v>Lakdhanvi 52 MW</v>
      </c>
      <c r="D85" s="250" t="str">
        <f>Master!BS5</f>
        <v>HFO</v>
      </c>
      <c r="E85" s="357" t="str">
        <f>Master!BS4</f>
        <v>IPP</v>
      </c>
      <c r="F85" s="231">
        <f>Master!BS7</f>
        <v>52</v>
      </c>
      <c r="G85" s="1647">
        <f>Master!BS8</f>
        <v>52</v>
      </c>
      <c r="H85" s="1663">
        <f>Forecast!M85</f>
        <v>52</v>
      </c>
      <c r="I85" s="1656">
        <f>YesterdayGen!BS34</f>
        <v>8</v>
      </c>
      <c r="J85" s="1674">
        <f t="shared" si="6"/>
        <v>0</v>
      </c>
      <c r="K85" s="1674">
        <f t="shared" si="7"/>
        <v>44</v>
      </c>
      <c r="L85" s="259" t="s">
        <v>1242</v>
      </c>
      <c r="N85" s="1263"/>
      <c r="T85" s="2123"/>
      <c r="U85" s="106"/>
    </row>
    <row r="86" spans="1:21" ht="12" customHeight="1">
      <c r="A86" s="102"/>
      <c r="B86" s="239">
        <f>Forecast!B86</f>
        <v>67</v>
      </c>
      <c r="C86" s="262" t="str">
        <f>Master!BW3</f>
        <v>Summit Comilla 25MW</v>
      </c>
      <c r="D86" s="250" t="str">
        <f>Master!BW5</f>
        <v>Gas</v>
      </c>
      <c r="E86" s="357" t="str">
        <f>Master!BW4</f>
        <v>SIPP, PDB</v>
      </c>
      <c r="F86" s="231">
        <f>Master!BW7</f>
        <v>25</v>
      </c>
      <c r="G86" s="1647">
        <f>Master!BW8</f>
        <v>25</v>
      </c>
      <c r="H86" s="1663">
        <f>Forecast!M86</f>
        <v>22</v>
      </c>
      <c r="I86" s="1656">
        <f>YesterdayGen!BW34</f>
        <v>21</v>
      </c>
      <c r="J86" s="1674">
        <f t="shared" si="6"/>
        <v>0</v>
      </c>
      <c r="K86" s="1674">
        <f t="shared" si="7"/>
        <v>1</v>
      </c>
      <c r="L86" s="238"/>
      <c r="N86" s="1263"/>
      <c r="T86" s="2122"/>
      <c r="U86" s="106"/>
    </row>
    <row r="87" spans="1:21" ht="12" customHeight="1" thickBot="1">
      <c r="A87" s="102"/>
      <c r="B87" s="239">
        <f>Forecast!B87</f>
        <v>68</v>
      </c>
      <c r="C87" s="262" t="str">
        <f>Master!CS3</f>
        <v xml:space="preserve">Daudkandi bangla trak </v>
      </c>
      <c r="D87" s="250" t="str">
        <f>Master!CS5</f>
        <v>HSD</v>
      </c>
      <c r="E87" s="354" t="str">
        <f>Master!CS4</f>
        <v>IPP</v>
      </c>
      <c r="F87" s="228">
        <f>Master!CS7</f>
        <v>200</v>
      </c>
      <c r="G87" s="1647">
        <f>Master!CS8</f>
        <v>200</v>
      </c>
      <c r="H87" s="1664">
        <f>Forecast!M87</f>
        <v>200</v>
      </c>
      <c r="I87" s="1656">
        <f>YesterdayGen!CS34</f>
        <v>0</v>
      </c>
      <c r="J87" s="1674">
        <f t="shared" si="6"/>
        <v>0</v>
      </c>
      <c r="K87" s="1674">
        <f t="shared" si="7"/>
        <v>200</v>
      </c>
      <c r="L87" s="242" t="s">
        <v>1230</v>
      </c>
      <c r="N87" s="1263"/>
      <c r="T87" s="2122"/>
      <c r="U87" s="106"/>
    </row>
    <row r="88" spans="1:21" ht="12" customHeight="1" thickTop="1" thickBot="1">
      <c r="A88" s="102"/>
      <c r="B88" s="3484"/>
      <c r="C88" s="251" t="s">
        <v>48</v>
      </c>
      <c r="D88" s="252"/>
      <c r="E88" s="355"/>
      <c r="F88" s="234">
        <f t="shared" ref="F88:K88" si="8">SUM(F67:F87)</f>
        <v>2601</v>
      </c>
      <c r="G88" s="1650">
        <f t="shared" si="8"/>
        <v>2541</v>
      </c>
      <c r="H88" s="1662">
        <f t="shared" si="8"/>
        <v>2066</v>
      </c>
      <c r="I88" s="1659">
        <f t="shared" si="8"/>
        <v>1649</v>
      </c>
      <c r="J88" s="1679">
        <f t="shared" si="8"/>
        <v>1</v>
      </c>
      <c r="K88" s="1679">
        <f t="shared" si="8"/>
        <v>418</v>
      </c>
      <c r="L88" s="269"/>
      <c r="N88" s="2171"/>
      <c r="T88" s="2122"/>
      <c r="U88" s="106"/>
    </row>
    <row r="89" spans="1:21" ht="12" customHeight="1">
      <c r="A89" s="102"/>
      <c r="B89" s="239">
        <f>Forecast!B89</f>
        <v>69</v>
      </c>
      <c r="C89" s="253" t="str">
        <f>Master!BY3</f>
        <v>Mymensingh RPCL 210MW</v>
      </c>
      <c r="D89" s="237" t="str">
        <f>Master!BY5</f>
        <v>Gas</v>
      </c>
      <c r="E89" s="351" t="str">
        <f>Master!BY4</f>
        <v>IPP</v>
      </c>
      <c r="F89" s="230">
        <f>Master!BY7</f>
        <v>210</v>
      </c>
      <c r="G89" s="1639">
        <f>Master!BY8</f>
        <v>202</v>
      </c>
      <c r="H89" s="1664">
        <f>Forecast!M89</f>
        <v>85</v>
      </c>
      <c r="I89" s="1652">
        <f>YesterdayGen!BY34</f>
        <v>43</v>
      </c>
      <c r="J89" s="1674">
        <f t="shared" si="6"/>
        <v>0</v>
      </c>
      <c r="K89" s="1674">
        <f t="shared" si="7"/>
        <v>42</v>
      </c>
      <c r="L89" s="264" t="s">
        <v>228</v>
      </c>
      <c r="N89" s="1263"/>
      <c r="T89" s="2122"/>
      <c r="U89" s="106"/>
    </row>
    <row r="90" spans="1:21" ht="12" customHeight="1">
      <c r="A90" s="102"/>
      <c r="B90" s="239">
        <f>Forecast!B90</f>
        <v>70</v>
      </c>
      <c r="C90" s="261" t="str">
        <f>Master!CA3</f>
        <v>Tangail (Doreen) 22MW</v>
      </c>
      <c r="D90" s="250" t="str">
        <f>Master!CA5</f>
        <v>Gas</v>
      </c>
      <c r="E90" s="357" t="str">
        <f>Master!CA4</f>
        <v>SIPP, PDB</v>
      </c>
      <c r="F90" s="231">
        <f>Master!CA7</f>
        <v>22</v>
      </c>
      <c r="G90" s="1647">
        <f>Master!CA8</f>
        <v>22</v>
      </c>
      <c r="H90" s="1664">
        <f>Forecast!M90</f>
        <v>22</v>
      </c>
      <c r="I90" s="1656">
        <f>YesterdayGen!CA34</f>
        <v>20</v>
      </c>
      <c r="J90" s="1674">
        <f t="shared" si="6"/>
        <v>0</v>
      </c>
      <c r="K90" s="1674">
        <f t="shared" si="7"/>
        <v>2</v>
      </c>
      <c r="L90" s="238"/>
      <c r="N90" s="1263"/>
      <c r="T90" s="2122"/>
      <c r="U90" s="106"/>
    </row>
    <row r="91" spans="1:21" ht="12" customHeight="1">
      <c r="A91" s="102"/>
      <c r="B91" s="239">
        <f>Forecast!B91</f>
        <v>71</v>
      </c>
      <c r="C91" s="262" t="str">
        <f>Master!BZ3</f>
        <v>Jamalpur 95MW</v>
      </c>
      <c r="D91" s="241" t="str">
        <f>Master!BZ5</f>
        <v>HFO</v>
      </c>
      <c r="E91" s="357" t="str">
        <f>Master!BZ4</f>
        <v>IPP</v>
      </c>
      <c r="F91" s="231">
        <f>Master!BZ7</f>
        <v>95</v>
      </c>
      <c r="G91" s="1647">
        <f>Master!BZ8</f>
        <v>95</v>
      </c>
      <c r="H91" s="1664">
        <f>Forecast!M91</f>
        <v>91</v>
      </c>
      <c r="I91" s="1656">
        <f>YesterdayGen!BZ34</f>
        <v>90</v>
      </c>
      <c r="J91" s="1674">
        <f>IF((I91-H91)&gt;0,(I91-H91),0)</f>
        <v>0</v>
      </c>
      <c r="K91" s="1674">
        <f>IF((H91-I91)&gt;0,(H91-I91),0)</f>
        <v>1</v>
      </c>
      <c r="L91" s="242"/>
      <c r="N91" s="1263"/>
      <c r="T91" s="2123"/>
      <c r="U91" s="106"/>
    </row>
    <row r="92" spans="1:21" ht="12" customHeight="1">
      <c r="A92" s="102"/>
      <c r="B92" s="239">
        <f>Forecast!B92</f>
        <v>72</v>
      </c>
      <c r="C92" s="262" t="str">
        <f>Master!CB3</f>
        <v>Sarishabari (Solar)</v>
      </c>
      <c r="D92" s="250" t="str">
        <f>Master!CB5</f>
        <v>Solar</v>
      </c>
      <c r="E92" s="357" t="str">
        <f>Master!CB4</f>
        <v>IPP</v>
      </c>
      <c r="F92" s="231">
        <f>Master!CB7</f>
        <v>3</v>
      </c>
      <c r="G92" s="1647">
        <f>Master!CB8</f>
        <v>3</v>
      </c>
      <c r="H92" s="1664">
        <f>Forecast!M92</f>
        <v>0</v>
      </c>
      <c r="I92" s="1656">
        <f>YesterdayGen!CB34</f>
        <v>0</v>
      </c>
      <c r="J92" s="1674">
        <f>IF((I92-H92)&gt;0,(I92-H92),0)</f>
        <v>0</v>
      </c>
      <c r="K92" s="1674">
        <f>IF((H92-I92)&gt;0,(H92-I92),0)</f>
        <v>0</v>
      </c>
      <c r="L92" s="238"/>
      <c r="N92" s="1263"/>
      <c r="T92" s="2122"/>
      <c r="U92" s="106"/>
    </row>
    <row r="93" spans="1:21" ht="12" customHeight="1" thickBot="1">
      <c r="A93" s="102"/>
      <c r="B93" s="239">
        <f>Forecast!B93</f>
        <v>73</v>
      </c>
      <c r="C93" s="338" t="str">
        <f>Master!CW3</f>
        <v>United Mymensingh PPL</v>
      </c>
      <c r="D93" s="339" t="str">
        <f>Master!CW5</f>
        <v>HFO</v>
      </c>
      <c r="E93" s="3277" t="str">
        <f>Master!CW4</f>
        <v>IPP</v>
      </c>
      <c r="F93" s="1242">
        <f>Master!CW7</f>
        <v>200</v>
      </c>
      <c r="G93" s="1649">
        <f>Master!CW8</f>
        <v>200</v>
      </c>
      <c r="H93" s="2621">
        <f>Forecast!M93</f>
        <v>158</v>
      </c>
      <c r="I93" s="1657">
        <f>YesterdayGen!CW34</f>
        <v>158</v>
      </c>
      <c r="J93" s="2620">
        <f>IF((I93-H93)&gt;0,(I93-H93),0)</f>
        <v>0</v>
      </c>
      <c r="K93" s="2620">
        <f>IF((H93-I93)&gt;0,(H93-I93),0)</f>
        <v>0</v>
      </c>
      <c r="L93" s="3278" t="s">
        <v>160</v>
      </c>
      <c r="N93" s="1263"/>
      <c r="T93" s="2122"/>
      <c r="U93" s="106"/>
    </row>
    <row r="94" spans="1:21" ht="12" customHeight="1" thickBot="1">
      <c r="A94" s="102"/>
      <c r="B94" s="3484"/>
      <c r="C94" s="251" t="s">
        <v>156</v>
      </c>
      <c r="D94" s="252"/>
      <c r="E94" s="355"/>
      <c r="F94" s="229">
        <f t="shared" ref="F94:K94" si="9">SUM(F89:F93)</f>
        <v>530</v>
      </c>
      <c r="G94" s="1648">
        <f t="shared" si="9"/>
        <v>522</v>
      </c>
      <c r="H94" s="214">
        <f t="shared" si="9"/>
        <v>356</v>
      </c>
      <c r="I94" s="2267">
        <f t="shared" si="9"/>
        <v>311</v>
      </c>
      <c r="J94" s="1678">
        <f t="shared" si="9"/>
        <v>0</v>
      </c>
      <c r="K94" s="1678">
        <f t="shared" si="9"/>
        <v>45</v>
      </c>
      <c r="L94" s="267"/>
      <c r="N94" s="2171"/>
      <c r="T94" s="2122"/>
      <c r="U94" s="106"/>
    </row>
    <row r="95" spans="1:21" ht="12" customHeight="1">
      <c r="A95" s="102"/>
      <c r="B95" s="239">
        <f>Forecast!B95</f>
        <v>74</v>
      </c>
      <c r="C95" s="253" t="str">
        <f>Master!CC3</f>
        <v>Fenchugonj CCPP-1</v>
      </c>
      <c r="D95" s="237" t="str">
        <f>Master!CC5</f>
        <v>Gas</v>
      </c>
      <c r="E95" s="351" t="str">
        <f>Master!CC4</f>
        <v>PDB</v>
      </c>
      <c r="F95" s="230">
        <f>Master!CC7</f>
        <v>97</v>
      </c>
      <c r="G95" s="1639">
        <f>Master!CC8</f>
        <v>70</v>
      </c>
      <c r="H95" s="1664">
        <f>Forecast!M95</f>
        <v>70</v>
      </c>
      <c r="I95" s="1652">
        <f>YesterdayGen!CC34</f>
        <v>70</v>
      </c>
      <c r="J95" s="1674">
        <f t="shared" si="6"/>
        <v>0</v>
      </c>
      <c r="K95" s="1674">
        <f t="shared" si="7"/>
        <v>0</v>
      </c>
      <c r="L95" s="242"/>
      <c r="N95" s="1263"/>
      <c r="T95" s="2122"/>
      <c r="U95" s="106"/>
    </row>
    <row r="96" spans="1:21" ht="12" customHeight="1">
      <c r="A96" s="102"/>
      <c r="B96" s="239">
        <f>Forecast!B96</f>
        <v>75</v>
      </c>
      <c r="C96" s="254" t="str">
        <f>Master!CD3</f>
        <v>Fenchugonj CCPP-2</v>
      </c>
      <c r="D96" s="241" t="str">
        <f>Master!CD5</f>
        <v>Gas</v>
      </c>
      <c r="E96" s="352" t="str">
        <f>Master!CD4</f>
        <v>PDB</v>
      </c>
      <c r="F96" s="226">
        <f>Master!CD7</f>
        <v>104</v>
      </c>
      <c r="G96" s="1640">
        <f>Master!CD8</f>
        <v>90</v>
      </c>
      <c r="H96" s="1664">
        <f>Forecast!M96</f>
        <v>60</v>
      </c>
      <c r="I96" s="1642">
        <f>YesterdayGen!CD34</f>
        <v>60</v>
      </c>
      <c r="J96" s="1674">
        <f t="shared" si="6"/>
        <v>0</v>
      </c>
      <c r="K96" s="1674">
        <f t="shared" si="7"/>
        <v>0</v>
      </c>
      <c r="L96" s="242"/>
      <c r="N96" s="1263"/>
      <c r="T96" s="2122"/>
      <c r="U96" s="106"/>
    </row>
    <row r="97" spans="1:21" ht="12" customHeight="1">
      <c r="A97" s="102"/>
      <c r="B97" s="239">
        <f>Forecast!B97</f>
        <v>76</v>
      </c>
      <c r="C97" s="254" t="str">
        <f>Master!CG3</f>
        <v>Kushiara 163 MW CCPP GT</v>
      </c>
      <c r="D97" s="241" t="str">
        <f>Master!CG5</f>
        <v>Gas</v>
      </c>
      <c r="E97" s="352" t="str">
        <f>Master!CG4</f>
        <v>IPP</v>
      </c>
      <c r="F97" s="226">
        <f>Master!CG7</f>
        <v>163</v>
      </c>
      <c r="G97" s="1640">
        <f>Master!CG8</f>
        <v>163</v>
      </c>
      <c r="H97" s="1664">
        <f>Forecast!M97</f>
        <v>0</v>
      </c>
      <c r="I97" s="1642">
        <f>YesterdayGen!CG34</f>
        <v>163</v>
      </c>
      <c r="J97" s="1674">
        <f t="shared" si="6"/>
        <v>163</v>
      </c>
      <c r="K97" s="1674">
        <f t="shared" si="7"/>
        <v>0</v>
      </c>
      <c r="L97" s="242"/>
      <c r="N97" s="1263"/>
      <c r="T97" s="2122"/>
      <c r="U97" s="106"/>
    </row>
    <row r="98" spans="1:21" ht="12" customHeight="1">
      <c r="A98" s="102"/>
      <c r="B98" s="239">
        <f>Forecast!B98</f>
        <v>77</v>
      </c>
      <c r="C98" s="254" t="str">
        <f>Master!CH3</f>
        <v>Shajibazar 330 MW</v>
      </c>
      <c r="D98" s="241" t="str">
        <f>Master!CH5</f>
        <v>Gas</v>
      </c>
      <c r="E98" s="352" t="str">
        <f>Master!CH4</f>
        <v>PDB</v>
      </c>
      <c r="F98" s="226">
        <f>Master!CH7</f>
        <v>330</v>
      </c>
      <c r="G98" s="1640">
        <f>Master!CH8</f>
        <v>330</v>
      </c>
      <c r="H98" s="1664">
        <f>Forecast!M98</f>
        <v>330</v>
      </c>
      <c r="I98" s="1642">
        <f>YesterdayGen!CH34</f>
        <v>300</v>
      </c>
      <c r="J98" s="1674">
        <f t="shared" si="6"/>
        <v>0</v>
      </c>
      <c r="K98" s="1674">
        <f t="shared" si="7"/>
        <v>30</v>
      </c>
      <c r="L98" s="268" t="s">
        <v>226</v>
      </c>
      <c r="M98" s="2316">
        <v>299740</v>
      </c>
      <c r="N98" s="1263"/>
      <c r="T98" s="2122"/>
      <c r="U98" s="106"/>
    </row>
    <row r="99" spans="1:21" ht="12" customHeight="1">
      <c r="A99" s="102"/>
      <c r="B99" s="239">
        <f>Forecast!B99</f>
        <v>78</v>
      </c>
      <c r="C99" s="255" t="str">
        <f>Master!CE3</f>
        <v>Fenchugonj  (Barakatullah) 51MW</v>
      </c>
      <c r="D99" s="241" t="str">
        <f>Master!CE5</f>
        <v>Gas</v>
      </c>
      <c r="E99" s="352" t="str">
        <f>Master!CE4</f>
        <v xml:space="preserve">RPP </v>
      </c>
      <c r="F99" s="226">
        <f>Master!CE7</f>
        <v>51</v>
      </c>
      <c r="G99" s="1640">
        <f>Master!CE8</f>
        <v>51</v>
      </c>
      <c r="H99" s="1664">
        <f>Forecast!M99</f>
        <v>50</v>
      </c>
      <c r="I99" s="1642">
        <f>YesterdayGen!CE34</f>
        <v>50</v>
      </c>
      <c r="J99" s="1674">
        <f t="shared" si="6"/>
        <v>0</v>
      </c>
      <c r="K99" s="1674">
        <f t="shared" si="7"/>
        <v>0</v>
      </c>
      <c r="L99" s="242"/>
      <c r="N99" s="1263"/>
      <c r="T99" s="2122"/>
      <c r="U99" s="106"/>
    </row>
    <row r="100" spans="1:21" ht="12" customHeight="1">
      <c r="A100" s="102"/>
      <c r="B100" s="239">
        <f>Forecast!B100</f>
        <v>79</v>
      </c>
      <c r="C100" s="255" t="str">
        <f>Master!CF3</f>
        <v>Fenchuganj (EPL) 44MW</v>
      </c>
      <c r="D100" s="241" t="str">
        <f>Master!CF5</f>
        <v>Gas</v>
      </c>
      <c r="E100" s="352" t="str">
        <f>Master!CF4</f>
        <v>RPP</v>
      </c>
      <c r="F100" s="226">
        <f>Master!CF7</f>
        <v>44</v>
      </c>
      <c r="G100" s="1640">
        <f>Master!CF8</f>
        <v>44</v>
      </c>
      <c r="H100" s="1664">
        <f>Forecast!M100</f>
        <v>50</v>
      </c>
      <c r="I100" s="1642">
        <f>YesterdayGen!CF34</f>
        <v>50</v>
      </c>
      <c r="J100" s="1674">
        <f t="shared" si="6"/>
        <v>0</v>
      </c>
      <c r="K100" s="1674">
        <f t="shared" si="7"/>
        <v>0</v>
      </c>
      <c r="L100" s="268"/>
      <c r="N100" s="1263"/>
      <c r="T100" s="2122"/>
      <c r="U100" s="106"/>
    </row>
    <row r="101" spans="1:21" ht="12" customHeight="1">
      <c r="A101" s="102"/>
      <c r="B101" s="239">
        <f>Forecast!B101</f>
        <v>80</v>
      </c>
      <c r="C101" s="255" t="str">
        <f>Master!CR3</f>
        <v>Hobiganj  11MW</v>
      </c>
      <c r="D101" s="241" t="str">
        <f>Master!CR5</f>
        <v>Gas</v>
      </c>
      <c r="E101" s="353" t="str">
        <f>Master!CR4</f>
        <v>SIPP, REB</v>
      </c>
      <c r="F101" s="227">
        <f>Master!CR7</f>
        <v>11</v>
      </c>
      <c r="G101" s="1640">
        <f>Master!CR8</f>
        <v>11</v>
      </c>
      <c r="H101" s="1664">
        <f>Forecast!M101</f>
        <v>11</v>
      </c>
      <c r="I101" s="1642">
        <f>YesterdayGen!CR34</f>
        <v>11</v>
      </c>
      <c r="J101" s="1674">
        <f t="shared" si="6"/>
        <v>0</v>
      </c>
      <c r="K101" s="1674">
        <f t="shared" si="7"/>
        <v>0</v>
      </c>
      <c r="L101" s="268"/>
      <c r="N101" s="1263"/>
      <c r="T101" s="2122"/>
      <c r="U101" s="106"/>
    </row>
    <row r="102" spans="1:21" ht="12" customHeight="1">
      <c r="A102" s="102"/>
      <c r="B102" s="239">
        <f>Forecast!B102</f>
        <v>81</v>
      </c>
      <c r="C102" s="254" t="str">
        <f>Master!CI3</f>
        <v xml:space="preserve">Shahjibazar GT: Unit- 8, 9 </v>
      </c>
      <c r="D102" s="241" t="str">
        <f>Master!CI5</f>
        <v>Gas</v>
      </c>
      <c r="E102" s="352" t="str">
        <f>Master!CI4</f>
        <v>PDB</v>
      </c>
      <c r="F102" s="226">
        <f>Master!CI7</f>
        <v>70</v>
      </c>
      <c r="G102" s="1646">
        <f>Master!CI8</f>
        <v>66</v>
      </c>
      <c r="H102" s="1664">
        <f>Forecast!M102</f>
        <v>66</v>
      </c>
      <c r="I102" s="1642">
        <f>YesterdayGen!CI34</f>
        <v>63</v>
      </c>
      <c r="J102" s="1674">
        <f t="shared" si="6"/>
        <v>0</v>
      </c>
      <c r="K102" s="1674">
        <f t="shared" si="7"/>
        <v>3</v>
      </c>
      <c r="L102" s="268" t="s">
        <v>226</v>
      </c>
      <c r="N102" s="1263"/>
      <c r="T102" s="2122"/>
      <c r="U102" s="106"/>
    </row>
    <row r="103" spans="1:21" ht="12" customHeight="1">
      <c r="A103" s="102"/>
      <c r="B103" s="239">
        <f>Forecast!B103</f>
        <v>82</v>
      </c>
      <c r="C103" s="254" t="str">
        <f>Master!CJ3</f>
        <v>Shahjibazar 86MW</v>
      </c>
      <c r="D103" s="241" t="str">
        <f>Master!CJ5</f>
        <v>Gas</v>
      </c>
      <c r="E103" s="352" t="str">
        <f>Master!CJ4</f>
        <v xml:space="preserve">RPP </v>
      </c>
      <c r="F103" s="226">
        <f>Master!CJ7</f>
        <v>86</v>
      </c>
      <c r="G103" s="1646">
        <f>Master!CJ8</f>
        <v>86</v>
      </c>
      <c r="H103" s="1664">
        <f>Forecast!M103</f>
        <v>86</v>
      </c>
      <c r="I103" s="1642">
        <f>YesterdayGen!CJ34</f>
        <v>89</v>
      </c>
      <c r="J103" s="1674">
        <f t="shared" si="6"/>
        <v>3</v>
      </c>
      <c r="K103" s="1674">
        <f t="shared" si="7"/>
        <v>0</v>
      </c>
      <c r="L103" s="259"/>
      <c r="N103" s="1263"/>
      <c r="T103" s="2122"/>
      <c r="U103" s="106"/>
    </row>
    <row r="104" spans="1:21" ht="12" customHeight="1">
      <c r="A104" s="102"/>
      <c r="B104" s="239">
        <f>Forecast!B104</f>
        <v>83</v>
      </c>
      <c r="C104" s="255" t="str">
        <f>Master!CK3</f>
        <v>Shahjibazar  (EPL) 50MW</v>
      </c>
      <c r="D104" s="241" t="str">
        <f>Master!CK5</f>
        <v>Gas</v>
      </c>
      <c r="E104" s="352" t="str">
        <f>Master!CK4</f>
        <v>RPP</v>
      </c>
      <c r="F104" s="226">
        <f>Master!CK7</f>
        <v>50</v>
      </c>
      <c r="G104" s="1640">
        <f>Master!CK8</f>
        <v>50</v>
      </c>
      <c r="H104" s="1664">
        <f>Forecast!M104</f>
        <v>47</v>
      </c>
      <c r="I104" s="1642">
        <f>YesterdayGen!CK34</f>
        <v>47</v>
      </c>
      <c r="J104" s="1674">
        <f t="shared" si="6"/>
        <v>0</v>
      </c>
      <c r="K104" s="1674">
        <f t="shared" si="7"/>
        <v>0</v>
      </c>
      <c r="L104" s="268"/>
      <c r="N104" s="1263"/>
      <c r="T104" s="2122"/>
      <c r="U104" s="106"/>
    </row>
    <row r="105" spans="1:21" ht="12" customHeight="1">
      <c r="A105" s="102"/>
      <c r="B105" s="239">
        <f>Forecast!B105</f>
        <v>84</v>
      </c>
      <c r="C105" s="255" t="str">
        <f>Master!CL3</f>
        <v>Sylhet GT 150 MW</v>
      </c>
      <c r="D105" s="241" t="str">
        <f>Master!CL5</f>
        <v>Gas</v>
      </c>
      <c r="E105" s="352" t="str">
        <f>Master!CL4</f>
        <v>PDB</v>
      </c>
      <c r="F105" s="226">
        <f>Master!CL7</f>
        <v>142</v>
      </c>
      <c r="G105" s="1640">
        <f>Master!CL8</f>
        <v>142</v>
      </c>
      <c r="H105" s="1664">
        <f>Forecast!M105</f>
        <v>130</v>
      </c>
      <c r="I105" s="1642">
        <f>YesterdayGen!CL34</f>
        <v>112</v>
      </c>
      <c r="J105" s="1674">
        <f t="shared" si="6"/>
        <v>0</v>
      </c>
      <c r="K105" s="1674">
        <f t="shared" si="7"/>
        <v>18</v>
      </c>
      <c r="L105" s="242"/>
      <c r="N105" s="1263"/>
      <c r="T105" s="2125"/>
      <c r="U105" s="106"/>
    </row>
    <row r="106" spans="1:21" ht="12" customHeight="1">
      <c r="A106" s="102"/>
      <c r="B106" s="239">
        <f>Forecast!B106</f>
        <v>85</v>
      </c>
      <c r="C106" s="254" t="str">
        <f>Master!CM3</f>
        <v>Sylhet GT 20 MW</v>
      </c>
      <c r="D106" s="241" t="str">
        <f>Master!CM5</f>
        <v>Gas</v>
      </c>
      <c r="E106" s="352" t="str">
        <f>Master!CM4</f>
        <v>PDB</v>
      </c>
      <c r="F106" s="226">
        <f>Master!CM7</f>
        <v>20</v>
      </c>
      <c r="G106" s="1640">
        <f>Master!CM8</f>
        <v>20</v>
      </c>
      <c r="H106" s="1664">
        <f>Forecast!M106</f>
        <v>19</v>
      </c>
      <c r="I106" s="1658">
        <f>YesterdayGen!CM34</f>
        <v>19</v>
      </c>
      <c r="J106" s="1674">
        <f t="shared" si="6"/>
        <v>0</v>
      </c>
      <c r="K106" s="1674">
        <f t="shared" si="7"/>
        <v>0</v>
      </c>
      <c r="L106" s="242"/>
      <c r="N106" s="1263"/>
      <c r="T106" s="2122"/>
      <c r="U106" s="106"/>
    </row>
    <row r="107" spans="1:21" ht="12" customHeight="1">
      <c r="A107" s="102"/>
      <c r="B107" s="239">
        <f>Forecast!B107</f>
        <v>86</v>
      </c>
      <c r="C107" s="254" t="str">
        <f>Master!CN3</f>
        <v>Sylhet (EPL) 50MW</v>
      </c>
      <c r="D107" s="241" t="str">
        <f>Master!CN5</f>
        <v>Gas</v>
      </c>
      <c r="E107" s="352" t="str">
        <f>Master!CN4</f>
        <v xml:space="preserve">RPP </v>
      </c>
      <c r="F107" s="226">
        <f>Master!CN7</f>
        <v>50</v>
      </c>
      <c r="G107" s="1640">
        <f>Master!CN8</f>
        <v>50</v>
      </c>
      <c r="H107" s="1664">
        <f>Forecast!M107</f>
        <v>47</v>
      </c>
      <c r="I107" s="1642">
        <f>YesterdayGen!CN34</f>
        <v>45</v>
      </c>
      <c r="J107" s="1674">
        <f t="shared" si="6"/>
        <v>0</v>
      </c>
      <c r="K107" s="1674">
        <f t="shared" si="7"/>
        <v>2</v>
      </c>
      <c r="L107" s="238" t="s">
        <v>160</v>
      </c>
      <c r="N107" s="1263"/>
      <c r="T107" s="2122"/>
      <c r="U107" s="106"/>
    </row>
    <row r="108" spans="1:21" ht="12" customHeight="1">
      <c r="A108" s="102"/>
      <c r="B108" s="239">
        <f>Forecast!B108</f>
        <v>87</v>
      </c>
      <c r="C108" s="262" t="str">
        <f>Master!CQ3</f>
        <v>Shahjahanulla 25 MW</v>
      </c>
      <c r="D108" s="241" t="str">
        <f>Master!CQ5</f>
        <v>Gas</v>
      </c>
      <c r="E108" s="354" t="str">
        <f>Master!CQ4</f>
        <v>SIPP, REB</v>
      </c>
      <c r="F108" s="228">
        <f>Master!CQ7</f>
        <v>25</v>
      </c>
      <c r="G108" s="1647">
        <f>Master!CQ8</f>
        <v>25</v>
      </c>
      <c r="H108" s="1664">
        <f>Forecast!M108</f>
        <v>23</v>
      </c>
      <c r="I108" s="1656">
        <f>YesterdayGen!CQ34</f>
        <v>0</v>
      </c>
      <c r="J108" s="1674">
        <f t="shared" si="6"/>
        <v>0</v>
      </c>
      <c r="K108" s="1674">
        <f t="shared" si="7"/>
        <v>23</v>
      </c>
      <c r="L108" s="242" t="s">
        <v>160</v>
      </c>
      <c r="N108" s="1263"/>
      <c r="T108" s="2122"/>
      <c r="U108" s="106"/>
    </row>
    <row r="109" spans="1:21" ht="12" customHeight="1">
      <c r="A109" s="102"/>
      <c r="B109" s="239">
        <f>Forecast!B109</f>
        <v>88</v>
      </c>
      <c r="C109" s="262" t="str">
        <f>Master!CP3</f>
        <v>Summit Bibiana- 2</v>
      </c>
      <c r="D109" s="250" t="str">
        <f>Master!CP5</f>
        <v>Gas</v>
      </c>
      <c r="E109" s="354" t="str">
        <f>Master!CP4</f>
        <v>IPP</v>
      </c>
      <c r="F109" s="228">
        <f>Master!CP7</f>
        <v>341</v>
      </c>
      <c r="G109" s="1647">
        <f>Master!CP8</f>
        <v>341</v>
      </c>
      <c r="H109" s="1664">
        <f>Forecast!M109</f>
        <v>341</v>
      </c>
      <c r="I109" s="1656">
        <f>YesterdayGen!CP34</f>
        <v>275</v>
      </c>
      <c r="J109" s="1674">
        <f t="shared" si="6"/>
        <v>0</v>
      </c>
      <c r="K109" s="1674">
        <f t="shared" si="7"/>
        <v>66</v>
      </c>
      <c r="L109" s="238" t="s">
        <v>226</v>
      </c>
      <c r="N109" s="1263"/>
      <c r="T109" s="2123"/>
      <c r="U109" s="106"/>
    </row>
    <row r="110" spans="1:21" ht="12" customHeight="1" thickBot="1">
      <c r="A110" s="102"/>
      <c r="B110" s="239">
        <f>Forecast!B110</f>
        <v>89</v>
      </c>
      <c r="C110" s="262" t="str">
        <f>Master!CO3</f>
        <v>Sylhet (Desh) 10MW</v>
      </c>
      <c r="D110" s="250" t="str">
        <f>Master!CO5</f>
        <v>Gas</v>
      </c>
      <c r="E110" s="354" t="str">
        <f>Master!CO4</f>
        <v xml:space="preserve">RPP </v>
      </c>
      <c r="F110" s="228">
        <f>Master!CO7</f>
        <v>10</v>
      </c>
      <c r="G110" s="1647">
        <f>Master!CO8</f>
        <v>10</v>
      </c>
      <c r="H110" s="1664">
        <f>Forecast!M110</f>
        <v>8</v>
      </c>
      <c r="I110" s="1656">
        <f>YesterdayGen!CO34</f>
        <v>8</v>
      </c>
      <c r="J110" s="1674">
        <f t="shared" si="6"/>
        <v>0</v>
      </c>
      <c r="K110" s="1674">
        <f t="shared" si="7"/>
        <v>0</v>
      </c>
      <c r="L110" s="242" t="s">
        <v>160</v>
      </c>
      <c r="N110" s="1263"/>
      <c r="T110" s="2122"/>
      <c r="U110" s="106"/>
    </row>
    <row r="111" spans="1:21" ht="14.25" customHeight="1" thickTop="1" thickBot="1">
      <c r="A111" s="102"/>
      <c r="B111" s="3484"/>
      <c r="C111" s="251" t="s">
        <v>49</v>
      </c>
      <c r="D111" s="252"/>
      <c r="E111" s="355"/>
      <c r="F111" s="234">
        <f t="shared" ref="F111:K111" si="10">SUM(F95:F110)</f>
        <v>1594</v>
      </c>
      <c r="G111" s="1650">
        <f t="shared" si="10"/>
        <v>1549</v>
      </c>
      <c r="H111" s="1662">
        <f t="shared" si="10"/>
        <v>1338</v>
      </c>
      <c r="I111" s="1659">
        <f>SUM(I95:I110)</f>
        <v>1362</v>
      </c>
      <c r="J111" s="1679">
        <f t="shared" si="10"/>
        <v>166</v>
      </c>
      <c r="K111" s="1679">
        <f t="shared" si="10"/>
        <v>142</v>
      </c>
      <c r="L111" s="269"/>
      <c r="N111" s="2171"/>
      <c r="T111" s="2122"/>
      <c r="U111" s="106"/>
    </row>
    <row r="112" spans="1:21" ht="12" customHeight="1">
      <c r="A112" s="102"/>
      <c r="B112" s="239">
        <f>Forecast!B112</f>
        <v>90</v>
      </c>
      <c r="C112" s="253" t="str">
        <f>Master!DB3</f>
        <v>Bheramara GT-1,2,3</v>
      </c>
      <c r="D112" s="237" t="str">
        <f>Master!DB5</f>
        <v>HSD</v>
      </c>
      <c r="E112" s="351" t="str">
        <f>Master!DB4</f>
        <v>PDB</v>
      </c>
      <c r="F112" s="230">
        <f>Master!DB7</f>
        <v>60</v>
      </c>
      <c r="G112" s="1639">
        <f>Master!DB8</f>
        <v>46</v>
      </c>
      <c r="H112" s="1664">
        <f>Forecast!M112</f>
        <v>32</v>
      </c>
      <c r="I112" s="1652">
        <f>YesterdayGen!DB34</f>
        <v>0</v>
      </c>
      <c r="J112" s="1674">
        <f t="shared" si="6"/>
        <v>0</v>
      </c>
      <c r="K112" s="1674">
        <f t="shared" si="7"/>
        <v>32</v>
      </c>
      <c r="L112" s="259" t="s">
        <v>1230</v>
      </c>
      <c r="N112" s="1263"/>
      <c r="T112" s="2122"/>
      <c r="U112" s="106"/>
    </row>
    <row r="113" spans="1:21" ht="12" customHeight="1">
      <c r="A113" s="102"/>
      <c r="B113" s="239"/>
      <c r="C113" s="260" t="str">
        <f>Master!DA3</f>
        <v>Bheramara (HVDC )</v>
      </c>
      <c r="D113" s="239">
        <f>Master!DA5</f>
        <v>0</v>
      </c>
      <c r="E113" s="352" t="str">
        <f>Master!DA4</f>
        <v>Imported power</v>
      </c>
      <c r="F113" s="226">
        <f>Master!DA7</f>
        <v>500</v>
      </c>
      <c r="G113" s="1640">
        <f>Master!DA8</f>
        <v>500</v>
      </c>
      <c r="H113" s="1664">
        <f>Forecast!M113</f>
        <v>492</v>
      </c>
      <c r="I113" s="1642">
        <f>YesterdayGen!DA34</f>
        <v>478</v>
      </c>
      <c r="J113" s="1674">
        <f t="shared" si="6"/>
        <v>0</v>
      </c>
      <c r="K113" s="1674">
        <f t="shared" si="7"/>
        <v>14</v>
      </c>
      <c r="L113" s="242"/>
      <c r="N113" s="1263"/>
      <c r="T113" s="2122"/>
      <c r="U113" s="106"/>
    </row>
    <row r="114" spans="1:21" ht="12" customHeight="1">
      <c r="A114" s="102"/>
      <c r="B114" s="239">
        <f>Forecast!B114</f>
        <v>91</v>
      </c>
      <c r="C114" s="254" t="str">
        <f>Master!DD3</f>
        <v>Khulna    (KPCL-1 &amp; 3)</v>
      </c>
      <c r="D114" s="241" t="str">
        <f>Master!DD5</f>
        <v>HFO</v>
      </c>
      <c r="E114" s="352" t="str">
        <f>Master!DD4</f>
        <v>IPP</v>
      </c>
      <c r="F114" s="226">
        <f>Master!DD7</f>
        <v>110</v>
      </c>
      <c r="G114" s="1646">
        <f>Master!DD8</f>
        <v>110</v>
      </c>
      <c r="H114" s="1664">
        <f>Forecast!M114</f>
        <v>100</v>
      </c>
      <c r="I114" s="1642">
        <f>YesterdayGen!DD34</f>
        <v>95</v>
      </c>
      <c r="J114" s="1674">
        <f t="shared" si="6"/>
        <v>0</v>
      </c>
      <c r="K114" s="1674">
        <f t="shared" si="7"/>
        <v>5</v>
      </c>
      <c r="L114" s="259" t="s">
        <v>160</v>
      </c>
      <c r="N114" s="1263"/>
      <c r="T114" s="2122"/>
      <c r="U114" s="106"/>
    </row>
    <row r="115" spans="1:21" ht="12" customHeight="1">
      <c r="A115" s="102"/>
      <c r="B115" s="239">
        <f>Forecast!B115</f>
        <v>92</v>
      </c>
      <c r="C115" s="254" t="str">
        <f>Master!DE3</f>
        <v>Khulna (KPCL-2)</v>
      </c>
      <c r="D115" s="241" t="str">
        <f>Master!DE5</f>
        <v>HFO</v>
      </c>
      <c r="E115" s="352" t="str">
        <f>Master!DE4</f>
        <v>QRPP</v>
      </c>
      <c r="F115" s="226">
        <f>Master!DE7</f>
        <v>115</v>
      </c>
      <c r="G115" s="1646">
        <f>Master!DE8</f>
        <v>115</v>
      </c>
      <c r="H115" s="1664">
        <f>Forecast!M115</f>
        <v>115</v>
      </c>
      <c r="I115" s="1642">
        <f>YesterdayGen!DE34</f>
        <v>115</v>
      </c>
      <c r="J115" s="1674">
        <f t="shared" si="6"/>
        <v>0</v>
      </c>
      <c r="K115" s="1674">
        <f t="shared" si="7"/>
        <v>0</v>
      </c>
      <c r="L115" s="259"/>
      <c r="N115" s="1263"/>
      <c r="T115" s="2122"/>
      <c r="U115" s="106"/>
    </row>
    <row r="116" spans="1:21" ht="12" customHeight="1">
      <c r="A116" s="102"/>
      <c r="B116" s="239">
        <f>Forecast!B116</f>
        <v>93</v>
      </c>
      <c r="C116" s="254" t="str">
        <f>Master!DI3</f>
        <v>Faridpur Peaking</v>
      </c>
      <c r="D116" s="241" t="str">
        <f>Master!DI5</f>
        <v>HFO</v>
      </c>
      <c r="E116" s="352" t="str">
        <f>Master!DI4</f>
        <v>PDB</v>
      </c>
      <c r="F116" s="226">
        <f>Master!DI7</f>
        <v>54</v>
      </c>
      <c r="G116" s="1646">
        <f>Master!DI8</f>
        <v>54</v>
      </c>
      <c r="H116" s="1664">
        <f>Forecast!M116</f>
        <v>42</v>
      </c>
      <c r="I116" s="1642">
        <f>YesterdayGen!DI34</f>
        <v>31</v>
      </c>
      <c r="J116" s="1674">
        <f t="shared" si="6"/>
        <v>0</v>
      </c>
      <c r="K116" s="1674">
        <f t="shared" si="7"/>
        <v>11</v>
      </c>
      <c r="L116" s="238"/>
      <c r="N116" s="1263"/>
      <c r="T116" s="2122"/>
      <c r="U116" s="106"/>
    </row>
    <row r="117" spans="1:21" ht="12" customHeight="1">
      <c r="A117" s="102"/>
      <c r="B117" s="239">
        <f>Forecast!B117</f>
        <v>94</v>
      </c>
      <c r="C117" s="254" t="str">
        <f>Master!DF3</f>
        <v>Khulna CCPP 225MW</v>
      </c>
      <c r="D117" s="241" t="str">
        <f>Master!DF5</f>
        <v>HSD</v>
      </c>
      <c r="E117" s="352" t="str">
        <f>Master!DF4</f>
        <v>NWPGCL</v>
      </c>
      <c r="F117" s="226">
        <f>Master!DF7</f>
        <v>230</v>
      </c>
      <c r="G117" s="1646">
        <f>Master!DF8</f>
        <v>230</v>
      </c>
      <c r="H117" s="1664">
        <f>Forecast!M117</f>
        <v>230</v>
      </c>
      <c r="I117" s="1642">
        <f>YesterdayGen!DF34</f>
        <v>170</v>
      </c>
      <c r="J117" s="1674">
        <f t="shared" si="6"/>
        <v>0</v>
      </c>
      <c r="K117" s="1674">
        <f t="shared" si="7"/>
        <v>60</v>
      </c>
      <c r="L117" s="242" t="s">
        <v>1229</v>
      </c>
      <c r="N117" s="1263"/>
      <c r="T117" s="2122"/>
      <c r="U117" s="106"/>
    </row>
    <row r="118" spans="1:21" ht="12" customHeight="1">
      <c r="A118" s="102"/>
      <c r="B118" s="239">
        <f>Forecast!B118</f>
        <v>95</v>
      </c>
      <c r="C118" s="254" t="str">
        <f>Master!DJ3</f>
        <v>Gopalganj Peaking</v>
      </c>
      <c r="D118" s="241" t="str">
        <f>Master!DJ5</f>
        <v>HFO</v>
      </c>
      <c r="E118" s="352" t="str">
        <f>Master!DJ4</f>
        <v>PDB</v>
      </c>
      <c r="F118" s="226">
        <f>Master!DJ7</f>
        <v>109</v>
      </c>
      <c r="G118" s="1646">
        <f>Master!DJ8</f>
        <v>109</v>
      </c>
      <c r="H118" s="1664">
        <f>Forecast!M118</f>
        <v>80</v>
      </c>
      <c r="I118" s="1642">
        <f>YesterdayGen!DJ34</f>
        <v>63</v>
      </c>
      <c r="J118" s="1674">
        <f t="shared" si="6"/>
        <v>0</v>
      </c>
      <c r="K118" s="1674">
        <f t="shared" si="7"/>
        <v>17</v>
      </c>
      <c r="L118" s="259"/>
      <c r="N118" s="1263"/>
      <c r="T118" s="2122"/>
      <c r="U118" s="106"/>
    </row>
    <row r="119" spans="1:21" ht="12" customHeight="1">
      <c r="A119" s="102"/>
      <c r="B119" s="239">
        <f>Forecast!B119</f>
        <v>96</v>
      </c>
      <c r="C119" s="336" t="str">
        <f>Master!DC3</f>
        <v>Bheramara 360 MW</v>
      </c>
      <c r="D119" s="241" t="str">
        <f>Master!DC5</f>
        <v>Gas</v>
      </c>
      <c r="E119" s="352" t="str">
        <f>Master!DC4</f>
        <v>NWPGCL</v>
      </c>
      <c r="F119" s="226">
        <f>Master!DC7</f>
        <v>410</v>
      </c>
      <c r="G119" s="1646">
        <f>Master!DC8</f>
        <v>410</v>
      </c>
      <c r="H119" s="1664">
        <f>Forecast!M119</f>
        <v>410</v>
      </c>
      <c r="I119" s="1642">
        <f>YesterdayGen!DC34</f>
        <v>417</v>
      </c>
      <c r="J119" s="1674">
        <f t="shared" si="6"/>
        <v>7</v>
      </c>
      <c r="K119" s="1674">
        <f t="shared" si="7"/>
        <v>0</v>
      </c>
      <c r="L119" s="242"/>
      <c r="N119" s="1263"/>
      <c r="T119" s="2122"/>
      <c r="U119" s="106"/>
    </row>
    <row r="120" spans="1:21" ht="12" customHeight="1">
      <c r="A120" s="102"/>
      <c r="B120" s="239">
        <f>Forecast!B120</f>
        <v>97</v>
      </c>
      <c r="C120" s="254" t="str">
        <f>Master!DK3</f>
        <v>Noapara (KZA) 40MW</v>
      </c>
      <c r="D120" s="241" t="str">
        <f>Master!DK5</f>
        <v>HFO</v>
      </c>
      <c r="E120" s="352" t="str">
        <f>Master!DK4</f>
        <v>QRPP</v>
      </c>
      <c r="F120" s="226">
        <f>Master!DK7</f>
        <v>40</v>
      </c>
      <c r="G120" s="1646">
        <f>Master!DK8</f>
        <v>40</v>
      </c>
      <c r="H120" s="1664">
        <f>Forecast!M120</f>
        <v>40</v>
      </c>
      <c r="I120" s="1642">
        <f>YesterdayGen!DK34</f>
        <v>40</v>
      </c>
      <c r="J120" s="1674">
        <f t="shared" si="6"/>
        <v>0</v>
      </c>
      <c r="K120" s="1674">
        <f t="shared" si="7"/>
        <v>0</v>
      </c>
      <c r="L120" s="259"/>
      <c r="N120" s="1263"/>
      <c r="T120" s="2122"/>
      <c r="U120" s="106"/>
    </row>
    <row r="121" spans="1:21" ht="12" customHeight="1">
      <c r="A121" s="102"/>
      <c r="B121" s="239">
        <f>Forecast!B121</f>
        <v>98</v>
      </c>
      <c r="C121" s="262" t="str">
        <f>Master!DH3</f>
        <v>Khulna (Aggreko) 55MW</v>
      </c>
      <c r="D121" s="250" t="str">
        <f>Master!DH5</f>
        <v>HSD</v>
      </c>
      <c r="E121" s="354" t="str">
        <f>Master!DH4</f>
        <v>QRPP</v>
      </c>
      <c r="F121" s="228">
        <f>Master!DH7</f>
        <v>55</v>
      </c>
      <c r="G121" s="1647">
        <f>Master!DH8</f>
        <v>55</v>
      </c>
      <c r="H121" s="1664">
        <f>Forecast!M121</f>
        <v>54</v>
      </c>
      <c r="I121" s="1642">
        <f>YesterdayGen!DH34</f>
        <v>14</v>
      </c>
      <c r="J121" s="1674">
        <f t="shared" si="6"/>
        <v>0</v>
      </c>
      <c r="K121" s="1674">
        <f t="shared" si="7"/>
        <v>40</v>
      </c>
      <c r="L121" s="259" t="s">
        <v>1229</v>
      </c>
      <c r="N121" s="1263"/>
      <c r="T121" s="2122"/>
      <c r="U121" s="106"/>
    </row>
    <row r="122" spans="1:21" ht="12" customHeight="1" thickBot="1">
      <c r="A122" s="102"/>
      <c r="B122" s="239">
        <f>Forecast!B122</f>
        <v>99</v>
      </c>
      <c r="C122" s="338" t="str">
        <f>Master!EM3</f>
        <v>Bangla Trak Noapara</v>
      </c>
      <c r="D122" s="339" t="str">
        <f>Master!EM5</f>
        <v>HSD</v>
      </c>
      <c r="E122" s="339" t="str">
        <f>Master!EM4</f>
        <v>IPP</v>
      </c>
      <c r="F122" s="1242">
        <f>Master!EM7</f>
        <v>100</v>
      </c>
      <c r="G122" s="1242">
        <f>Master!EM8</f>
        <v>100</v>
      </c>
      <c r="H122" s="2621">
        <f>Forecast!M122</f>
        <v>100</v>
      </c>
      <c r="I122" s="2622">
        <f>YesterdayGen!EM34</f>
        <v>99</v>
      </c>
      <c r="J122" s="2620">
        <f>IF((I122-H122)&gt;0,(I122-H122),0)</f>
        <v>0</v>
      </c>
      <c r="K122" s="2620">
        <f>IF((H122-I122)&gt;0,(H122-I122),0)</f>
        <v>1</v>
      </c>
      <c r="L122" s="2616"/>
      <c r="N122" s="1263"/>
      <c r="T122" s="2122"/>
      <c r="U122" s="106"/>
    </row>
    <row r="123" spans="1:21" ht="13.5" customHeight="1" thickBot="1">
      <c r="A123" s="102"/>
      <c r="B123" s="3483"/>
      <c r="C123" s="251" t="s">
        <v>50</v>
      </c>
      <c r="D123" s="252"/>
      <c r="E123" s="355"/>
      <c r="F123" s="234">
        <f t="shared" ref="F123:K123" si="11">SUM(F112:F122)</f>
        <v>1783</v>
      </c>
      <c r="G123" s="234">
        <f t="shared" si="11"/>
        <v>1769</v>
      </c>
      <c r="H123" s="234">
        <f t="shared" si="11"/>
        <v>1695</v>
      </c>
      <c r="I123" s="234">
        <f t="shared" si="11"/>
        <v>1522</v>
      </c>
      <c r="J123" s="1678">
        <f t="shared" si="11"/>
        <v>7</v>
      </c>
      <c r="K123" s="1678">
        <f t="shared" si="11"/>
        <v>180</v>
      </c>
      <c r="L123" s="269"/>
      <c r="N123" s="2171"/>
      <c r="T123" s="2122"/>
      <c r="U123" s="106"/>
    </row>
    <row r="124" spans="1:21" ht="12" customHeight="1">
      <c r="A124" s="102"/>
      <c r="B124" s="239">
        <f>Forecast!B124</f>
        <v>100</v>
      </c>
      <c r="C124" s="254" t="str">
        <f>Master!DN3</f>
        <v>Summit Barisal 110 MW</v>
      </c>
      <c r="D124" s="241" t="str">
        <f>Master!DN5</f>
        <v>HFO</v>
      </c>
      <c r="E124" s="358" t="str">
        <f>Master!DN4</f>
        <v>IPP</v>
      </c>
      <c r="F124" s="216">
        <f>Master!DN7</f>
        <v>110</v>
      </c>
      <c r="G124" s="1651">
        <f>Master!DN8</f>
        <v>110</v>
      </c>
      <c r="H124" s="1664">
        <f>Forecast!M124</f>
        <v>110</v>
      </c>
      <c r="I124" s="232">
        <f>YesterdayGen!DN34</f>
        <v>96</v>
      </c>
      <c r="J124" s="1674">
        <f t="shared" si="6"/>
        <v>0</v>
      </c>
      <c r="K124" s="1674">
        <f t="shared" si="7"/>
        <v>14</v>
      </c>
      <c r="L124" s="242" t="s">
        <v>1242</v>
      </c>
      <c r="N124" s="1263"/>
      <c r="T124" s="2122"/>
      <c r="U124" s="106"/>
    </row>
    <row r="125" spans="1:21" ht="12" customHeight="1">
      <c r="A125" s="102"/>
      <c r="B125" s="239">
        <f>Forecast!B125</f>
        <v>101</v>
      </c>
      <c r="C125" s="254" t="str">
        <f>Master!DO3</f>
        <v>Barisal GT: Unit-1, 2</v>
      </c>
      <c r="D125" s="241" t="str">
        <f>Master!DO5</f>
        <v>HSD</v>
      </c>
      <c r="E125" s="352" t="str">
        <f>Master!DO4</f>
        <v>PDB</v>
      </c>
      <c r="F125" s="226">
        <f>Master!DO7</f>
        <v>40</v>
      </c>
      <c r="G125" s="1640">
        <f>Master!DO8</f>
        <v>30</v>
      </c>
      <c r="H125" s="1664">
        <f>Forecast!M125</f>
        <v>30</v>
      </c>
      <c r="I125" s="1642">
        <f>YesterdayGen!DO34</f>
        <v>0</v>
      </c>
      <c r="J125" s="1674">
        <f t="shared" si="6"/>
        <v>0</v>
      </c>
      <c r="K125" s="1674">
        <f t="shared" si="7"/>
        <v>30</v>
      </c>
      <c r="L125" s="242" t="s">
        <v>1230</v>
      </c>
      <c r="N125" s="1263"/>
      <c r="T125" s="2123"/>
      <c r="U125" s="106"/>
    </row>
    <row r="126" spans="1:21" ht="12" customHeight="1">
      <c r="A126" s="102"/>
      <c r="B126" s="239">
        <f>Forecast!B126</f>
        <v>102</v>
      </c>
      <c r="C126" s="254" t="str">
        <f>Master!DM3</f>
        <v>Bhola (Venture) 33MW</v>
      </c>
      <c r="D126" s="241" t="str">
        <f>Master!DM5</f>
        <v>Gas</v>
      </c>
      <c r="E126" s="352" t="str">
        <f>Master!DM4</f>
        <v>RPP</v>
      </c>
      <c r="F126" s="226">
        <f>Master!DM7</f>
        <v>33</v>
      </c>
      <c r="G126" s="1640">
        <f>Master!DM8</f>
        <v>33</v>
      </c>
      <c r="H126" s="1664">
        <f>Forecast!M126</f>
        <v>33</v>
      </c>
      <c r="I126" s="1642">
        <f>YesterdayGen!DM34</f>
        <v>31</v>
      </c>
      <c r="J126" s="1674">
        <f t="shared" si="6"/>
        <v>0</v>
      </c>
      <c r="K126" s="1674">
        <f t="shared" si="7"/>
        <v>2</v>
      </c>
      <c r="L126" s="242"/>
      <c r="N126" s="1263"/>
      <c r="T126" s="2126"/>
      <c r="U126" s="106"/>
    </row>
    <row r="127" spans="1:21" ht="12" customHeight="1">
      <c r="A127" s="102"/>
      <c r="B127" s="239">
        <f>Forecast!B127</f>
        <v>103</v>
      </c>
      <c r="C127" s="202" t="str">
        <f>Master!DL3</f>
        <v>Bhola CCPP 194MW</v>
      </c>
      <c r="D127" s="265" t="str">
        <f>Master!DL5</f>
        <v>Gas</v>
      </c>
      <c r="E127" s="358" t="str">
        <f>Master!DL4</f>
        <v>PDB</v>
      </c>
      <c r="F127" s="216">
        <f>Master!DL7</f>
        <v>194</v>
      </c>
      <c r="G127" s="1651">
        <f>Master!DL8</f>
        <v>194</v>
      </c>
      <c r="H127" s="2613">
        <f>Forecast!M127</f>
        <v>194</v>
      </c>
      <c r="I127" s="1660">
        <f>YesterdayGen!DL34</f>
        <v>155</v>
      </c>
      <c r="J127" s="2614">
        <f t="shared" si="6"/>
        <v>0</v>
      </c>
      <c r="K127" s="2614">
        <f t="shared" si="7"/>
        <v>39</v>
      </c>
      <c r="L127" s="259" t="s">
        <v>226</v>
      </c>
      <c r="N127" s="1263"/>
      <c r="T127" s="2127"/>
      <c r="U127" s="106"/>
    </row>
    <row r="128" spans="1:21" ht="12" customHeight="1" thickBot="1">
      <c r="A128" s="102"/>
      <c r="B128" s="239">
        <f>Forecast!B128</f>
        <v>104</v>
      </c>
      <c r="C128" s="338" t="str">
        <f>Master!EL3</f>
        <v>Bhola Aggreko 95MW</v>
      </c>
      <c r="D128" s="339" t="str">
        <f>Master!EL5</f>
        <v>Gas</v>
      </c>
      <c r="E128" s="339" t="str">
        <f>Master!EL4</f>
        <v>QRPP</v>
      </c>
      <c r="F128" s="1242">
        <f>Master!EL7</f>
        <v>95</v>
      </c>
      <c r="G128" s="1242">
        <f>Master!EL8</f>
        <v>95</v>
      </c>
      <c r="H128" s="2621">
        <f>Forecast!M128</f>
        <v>95</v>
      </c>
      <c r="I128" s="2622">
        <f>YesterdayGen!EL34</f>
        <v>95</v>
      </c>
      <c r="J128" s="2620">
        <f t="shared" si="6"/>
        <v>0</v>
      </c>
      <c r="K128" s="2620">
        <f t="shared" si="7"/>
        <v>0</v>
      </c>
      <c r="L128" s="242"/>
      <c r="N128" s="1263"/>
      <c r="T128" s="2127"/>
      <c r="U128" s="106"/>
    </row>
    <row r="129" spans="1:21" ht="12" customHeight="1" thickBot="1">
      <c r="A129" s="102"/>
      <c r="B129" s="3483"/>
      <c r="C129" s="251" t="s">
        <v>51</v>
      </c>
      <c r="D129" s="252"/>
      <c r="E129" s="355"/>
      <c r="F129" s="234">
        <f t="shared" ref="F129:K129" si="12">SUM(F124:F128)</f>
        <v>472</v>
      </c>
      <c r="G129" s="234">
        <f t="shared" si="12"/>
        <v>462</v>
      </c>
      <c r="H129" s="234">
        <f t="shared" si="12"/>
        <v>462</v>
      </c>
      <c r="I129" s="234">
        <f t="shared" si="12"/>
        <v>377</v>
      </c>
      <c r="J129" s="1678">
        <f t="shared" si="12"/>
        <v>0</v>
      </c>
      <c r="K129" s="1678">
        <f t="shared" si="12"/>
        <v>85</v>
      </c>
      <c r="L129" s="269"/>
      <c r="N129" s="1263"/>
      <c r="T129" s="2127"/>
      <c r="U129" s="106"/>
    </row>
    <row r="130" spans="1:21" ht="12" customHeight="1">
      <c r="A130" s="102"/>
      <c r="B130" s="239">
        <f>Forecast!B130</f>
        <v>105</v>
      </c>
      <c r="C130" s="253" t="str">
        <f>Master!DQ3</f>
        <v>Baghabari GT 71MW</v>
      </c>
      <c r="D130" s="237" t="str">
        <f>Master!DQ5</f>
        <v>Gas</v>
      </c>
      <c r="E130" s="351" t="str">
        <f>Master!DQ4</f>
        <v>PDB</v>
      </c>
      <c r="F130" s="230">
        <f>Master!DQ7</f>
        <v>71</v>
      </c>
      <c r="G130" s="1639">
        <f>Master!DQ8</f>
        <v>71</v>
      </c>
      <c r="H130" s="1664">
        <f>Forecast!M130</f>
        <v>0</v>
      </c>
      <c r="I130" s="1652">
        <f>YesterdayGen!DQ34</f>
        <v>0</v>
      </c>
      <c r="J130" s="1674">
        <f t="shared" si="6"/>
        <v>0</v>
      </c>
      <c r="K130" s="1674">
        <f t="shared" si="7"/>
        <v>0</v>
      </c>
      <c r="L130" s="238" t="s">
        <v>228</v>
      </c>
      <c r="N130" s="1263"/>
      <c r="T130" s="2122"/>
      <c r="U130" s="106"/>
    </row>
    <row r="131" spans="1:21" ht="11.25" customHeight="1">
      <c r="A131" s="102"/>
      <c r="B131" s="239"/>
      <c r="C131" s="254" t="str">
        <f>Master!DP3</f>
        <v>Baghabari GT 100MW</v>
      </c>
      <c r="D131" s="241" t="str">
        <f>Master!DP5</f>
        <v>Gas</v>
      </c>
      <c r="E131" s="352" t="str">
        <f>Master!DP4</f>
        <v>PDB</v>
      </c>
      <c r="F131" s="226">
        <f>Master!DP7</f>
        <v>100</v>
      </c>
      <c r="G131" s="1640">
        <f>Master!DP8</f>
        <v>100</v>
      </c>
      <c r="H131" s="1664">
        <f>Forecast!M131</f>
        <v>0</v>
      </c>
      <c r="I131" s="1642">
        <f>YesterdayGen!DP34</f>
        <v>0</v>
      </c>
      <c r="J131" s="1674">
        <f t="shared" si="6"/>
        <v>0</v>
      </c>
      <c r="K131" s="1674">
        <f t="shared" si="7"/>
        <v>0</v>
      </c>
      <c r="L131" s="238" t="s">
        <v>148</v>
      </c>
      <c r="N131" s="1263"/>
      <c r="T131" s="2123"/>
      <c r="U131" s="106"/>
    </row>
    <row r="132" spans="1:21" ht="12" customHeight="1">
      <c r="A132" s="102"/>
      <c r="B132" s="239">
        <f>Forecast!B132</f>
        <v>106</v>
      </c>
      <c r="C132" s="254" t="str">
        <f>Master!DR3</f>
        <v>Baghabari Peaking 50MW</v>
      </c>
      <c r="D132" s="241" t="str">
        <f>Master!DR5</f>
        <v>HFO</v>
      </c>
      <c r="E132" s="352" t="str">
        <f>Master!DR4</f>
        <v>PDB</v>
      </c>
      <c r="F132" s="226">
        <f>Master!DR7</f>
        <v>52</v>
      </c>
      <c r="G132" s="1640">
        <f>Master!DR8</f>
        <v>52</v>
      </c>
      <c r="H132" s="1664">
        <f>Forecast!M132</f>
        <v>43</v>
      </c>
      <c r="I132" s="1642">
        <f>YesterdayGen!DR34</f>
        <v>43</v>
      </c>
      <c r="J132" s="1674">
        <f t="shared" si="6"/>
        <v>0</v>
      </c>
      <c r="K132" s="1674">
        <f t="shared" si="7"/>
        <v>0</v>
      </c>
      <c r="L132" s="238"/>
      <c r="N132" s="1263"/>
      <c r="T132" s="2124"/>
      <c r="U132" s="106"/>
    </row>
    <row r="133" spans="1:21" ht="12" customHeight="1">
      <c r="A133" s="102"/>
      <c r="B133" s="239">
        <f>Forecast!B133</f>
        <v>107</v>
      </c>
      <c r="C133" s="254" t="str">
        <f>Master!DS3</f>
        <v>Bera Peaking</v>
      </c>
      <c r="D133" s="241" t="str">
        <f>Master!DS5</f>
        <v>HFO</v>
      </c>
      <c r="E133" s="352" t="str">
        <f>Master!DS4</f>
        <v>PDB</v>
      </c>
      <c r="F133" s="226">
        <f>Master!DS7</f>
        <v>71</v>
      </c>
      <c r="G133" s="1646">
        <f>Master!DS8</f>
        <v>71</v>
      </c>
      <c r="H133" s="1664">
        <f>Forecast!M133</f>
        <v>31</v>
      </c>
      <c r="I133" s="1642">
        <f>YesterdayGen!DS34</f>
        <v>31</v>
      </c>
      <c r="J133" s="1674">
        <f t="shared" si="6"/>
        <v>0</v>
      </c>
      <c r="K133" s="1674">
        <f t="shared" si="7"/>
        <v>0</v>
      </c>
      <c r="L133" s="242"/>
      <c r="N133" s="1263"/>
      <c r="T133" s="2122"/>
      <c r="U133" s="106"/>
    </row>
    <row r="134" spans="1:21" ht="12" customHeight="1">
      <c r="A134" s="102"/>
      <c r="B134" s="239">
        <f>Forecast!B134</f>
        <v>108</v>
      </c>
      <c r="C134" s="254" t="str">
        <f>Master!DU3</f>
        <v>Amnura 50MW</v>
      </c>
      <c r="D134" s="241" t="str">
        <f>Master!DU5</f>
        <v>HFO</v>
      </c>
      <c r="E134" s="352" t="str">
        <f>Master!DU4</f>
        <v>QRPP</v>
      </c>
      <c r="F134" s="226">
        <f>Master!DU7</f>
        <v>50</v>
      </c>
      <c r="G134" s="1646">
        <f>Master!DU8</f>
        <v>50</v>
      </c>
      <c r="H134" s="1664">
        <f>Forecast!M134</f>
        <v>40</v>
      </c>
      <c r="I134" s="1642">
        <f>YesterdayGen!DU34</f>
        <v>40</v>
      </c>
      <c r="J134" s="1674">
        <f t="shared" si="6"/>
        <v>0</v>
      </c>
      <c r="K134" s="1674">
        <f t="shared" si="7"/>
        <v>0</v>
      </c>
      <c r="L134" s="242" t="s">
        <v>160</v>
      </c>
      <c r="N134" s="1263"/>
      <c r="T134" s="2122"/>
      <c r="U134" s="106"/>
    </row>
    <row r="135" spans="1:21" ht="12" customHeight="1">
      <c r="A135" s="102"/>
      <c r="B135" s="239">
        <f>Forecast!B135</f>
        <v>109</v>
      </c>
      <c r="C135" s="254" t="str">
        <f>Master!DV3</f>
        <v>Katakhali (Northern)</v>
      </c>
      <c r="D135" s="241" t="str">
        <f>Master!DV5</f>
        <v>HFO</v>
      </c>
      <c r="E135" s="352" t="str">
        <f>Master!DV4</f>
        <v>QRPP</v>
      </c>
      <c r="F135" s="226">
        <f>Master!DV7</f>
        <v>50</v>
      </c>
      <c r="G135" s="1646">
        <f>Master!DV8</f>
        <v>50</v>
      </c>
      <c r="H135" s="1664">
        <f>Forecast!M135</f>
        <v>43</v>
      </c>
      <c r="I135" s="1642">
        <f>YesterdayGen!DV34</f>
        <v>43</v>
      </c>
      <c r="J135" s="1674">
        <f t="shared" si="6"/>
        <v>0</v>
      </c>
      <c r="K135" s="1674">
        <f t="shared" si="7"/>
        <v>0</v>
      </c>
      <c r="L135" s="242" t="s">
        <v>160</v>
      </c>
      <c r="N135" s="1263"/>
      <c r="T135" s="2122"/>
      <c r="U135" s="106"/>
    </row>
    <row r="136" spans="1:21" ht="12" customHeight="1">
      <c r="A136" s="102"/>
      <c r="B136" s="239">
        <f>Forecast!B136</f>
        <v>110</v>
      </c>
      <c r="C136" s="254" t="str">
        <f>Master!DW3</f>
        <v>Katakhali Peaking</v>
      </c>
      <c r="D136" s="241" t="str">
        <f>Master!DW5</f>
        <v>HFO</v>
      </c>
      <c r="E136" s="352" t="str">
        <f>Master!DW4</f>
        <v>PDB</v>
      </c>
      <c r="F136" s="226">
        <f>Master!DW7</f>
        <v>50</v>
      </c>
      <c r="G136" s="1646">
        <f>Master!DW8</f>
        <v>50</v>
      </c>
      <c r="H136" s="1664">
        <f>Forecast!M136</f>
        <v>40</v>
      </c>
      <c r="I136" s="1642">
        <f>YesterdayGen!DW34</f>
        <v>38</v>
      </c>
      <c r="J136" s="1674">
        <f t="shared" si="6"/>
        <v>0</v>
      </c>
      <c r="K136" s="1674">
        <f t="shared" si="7"/>
        <v>2</v>
      </c>
      <c r="L136" s="238"/>
      <c r="N136" s="1263"/>
      <c r="T136" s="2122"/>
      <c r="U136" s="106"/>
    </row>
    <row r="137" spans="1:21" ht="12" customHeight="1">
      <c r="A137" s="102"/>
      <c r="B137" s="239">
        <f>Forecast!B137</f>
        <v>111</v>
      </c>
      <c r="C137" s="2557" t="s">
        <v>1145</v>
      </c>
      <c r="D137" s="241" t="s">
        <v>982</v>
      </c>
      <c r="E137" s="352" t="str">
        <f>Master!EH4</f>
        <v>NWPGCL</v>
      </c>
      <c r="F137" s="226">
        <f>Master!EH7</f>
        <v>210</v>
      </c>
      <c r="G137" s="1646">
        <f>Master!EH8</f>
        <v>210</v>
      </c>
      <c r="H137" s="1664">
        <f>Forecast!M137</f>
        <v>220</v>
      </c>
      <c r="I137" s="1642">
        <f>YesterdayGen!EH34+YesterdayGen!EI34</f>
        <v>217</v>
      </c>
      <c r="J137" s="1674">
        <f t="shared" si="6"/>
        <v>0</v>
      </c>
      <c r="K137" s="1674">
        <f t="shared" si="7"/>
        <v>3</v>
      </c>
      <c r="L137" s="238"/>
      <c r="N137" s="1263"/>
      <c r="T137" s="2122"/>
      <c r="U137" s="106"/>
    </row>
    <row r="138" spans="1:21" ht="12" customHeight="1">
      <c r="A138" s="102"/>
      <c r="B138" s="239">
        <f>Forecast!B138</f>
        <v>112</v>
      </c>
      <c r="C138" s="2557" t="s">
        <v>1146</v>
      </c>
      <c r="D138" s="241" t="s">
        <v>982</v>
      </c>
      <c r="E138" s="352" t="str">
        <f>Master!EJ4</f>
        <v>NWPGCL</v>
      </c>
      <c r="F138" s="226">
        <f>Master!EJ7</f>
        <v>220</v>
      </c>
      <c r="G138" s="1646">
        <f>Master!EJ8</f>
        <v>220</v>
      </c>
      <c r="H138" s="1664">
        <f>Forecast!M138</f>
        <v>220</v>
      </c>
      <c r="I138" s="1642">
        <f>YesterdayGen!EJ34+YesterdayGen!EK34</f>
        <v>220</v>
      </c>
      <c r="J138" s="1674">
        <f t="shared" si="6"/>
        <v>0</v>
      </c>
      <c r="K138" s="1674">
        <f t="shared" si="7"/>
        <v>0</v>
      </c>
      <c r="L138" s="238"/>
      <c r="N138" s="1263"/>
      <c r="T138" s="2122"/>
      <c r="U138" s="106"/>
    </row>
    <row r="139" spans="1:21" ht="12" customHeight="1">
      <c r="A139" s="102"/>
      <c r="B139" s="239"/>
      <c r="C139" s="2557" t="s">
        <v>1187</v>
      </c>
      <c r="D139" s="241" t="s">
        <v>982</v>
      </c>
      <c r="E139" s="352" t="str">
        <f>Master!EN4</f>
        <v>NWPGCL</v>
      </c>
      <c r="F139" s="226">
        <f>Master!EN7</f>
        <v>0</v>
      </c>
      <c r="G139" s="1646">
        <f>Master!EN8</f>
        <v>0</v>
      </c>
      <c r="H139" s="1664">
        <f>Forecast!M139</f>
        <v>155</v>
      </c>
      <c r="I139" s="1642">
        <f>YesterdayGen!EN34+YesterdayGen!EO34</f>
        <v>155</v>
      </c>
      <c r="J139" s="1674">
        <f t="shared" si="6"/>
        <v>0</v>
      </c>
      <c r="K139" s="1674">
        <f t="shared" si="7"/>
        <v>0</v>
      </c>
      <c r="L139" s="3356" t="s">
        <v>396</v>
      </c>
      <c r="N139" s="1263"/>
      <c r="T139" s="2122"/>
      <c r="U139" s="106"/>
    </row>
    <row r="140" spans="1:21" ht="12" customHeight="1">
      <c r="A140" s="102"/>
      <c r="B140" s="239">
        <f>Forecast!B140</f>
        <v>113</v>
      </c>
      <c r="C140" s="254" t="str">
        <f>Master!DY3</f>
        <v>Santahar Peaking</v>
      </c>
      <c r="D140" s="241" t="str">
        <f>Master!DY5</f>
        <v>HFO</v>
      </c>
      <c r="E140" s="352" t="str">
        <f>Master!DY4</f>
        <v>PDB</v>
      </c>
      <c r="F140" s="226">
        <f>Master!DY7</f>
        <v>50</v>
      </c>
      <c r="G140" s="1646">
        <f>Master!DY8</f>
        <v>50</v>
      </c>
      <c r="H140" s="1664">
        <f>Forecast!M140</f>
        <v>40</v>
      </c>
      <c r="I140" s="1642">
        <f>YesterdayGen!DY34</f>
        <v>41</v>
      </c>
      <c r="J140" s="1674">
        <f t="shared" si="6"/>
        <v>1</v>
      </c>
      <c r="K140" s="1674">
        <f t="shared" si="7"/>
        <v>0</v>
      </c>
      <c r="L140" s="242"/>
      <c r="N140" s="1263"/>
      <c r="T140" s="2122"/>
      <c r="U140" s="106"/>
    </row>
    <row r="141" spans="1:21" ht="12" customHeight="1">
      <c r="A141" s="102"/>
      <c r="B141" s="239">
        <f>Forecast!B141</f>
        <v>114</v>
      </c>
      <c r="C141" s="254" t="str">
        <f>Master!DZ3</f>
        <v>Bogra (GBB)</v>
      </c>
      <c r="D141" s="241" t="str">
        <f>Master!DZ5</f>
        <v>Gas</v>
      </c>
      <c r="E141" s="352" t="str">
        <f>Master!DZ4</f>
        <v xml:space="preserve">RPP </v>
      </c>
      <c r="F141" s="226">
        <f>Master!DZ7</f>
        <v>22</v>
      </c>
      <c r="G141" s="1640">
        <f>Master!DZ8</f>
        <v>22</v>
      </c>
      <c r="H141" s="1664">
        <f>Forecast!M141</f>
        <v>22</v>
      </c>
      <c r="I141" s="1642">
        <f>YesterdayGen!DZ34</f>
        <v>18</v>
      </c>
      <c r="J141" s="1674">
        <f t="shared" si="6"/>
        <v>0</v>
      </c>
      <c r="K141" s="1674">
        <f t="shared" si="7"/>
        <v>4</v>
      </c>
      <c r="L141" s="238" t="s">
        <v>160</v>
      </c>
      <c r="N141" s="1263"/>
      <c r="T141" s="2122"/>
      <c r="U141" s="106"/>
    </row>
    <row r="142" spans="1:21" ht="12" customHeight="1">
      <c r="A142" s="102"/>
      <c r="B142" s="239">
        <f>Forecast!B142</f>
        <v>115</v>
      </c>
      <c r="C142" s="254" t="str">
        <f>Master!EA3</f>
        <v>Bogra (EPL)</v>
      </c>
      <c r="D142" s="241" t="str">
        <f>Master!EA5</f>
        <v>Gas</v>
      </c>
      <c r="E142" s="352" t="str">
        <f>Master!EA4</f>
        <v xml:space="preserve">RPP </v>
      </c>
      <c r="F142" s="226">
        <f>Master!EA7</f>
        <v>20</v>
      </c>
      <c r="G142" s="1640">
        <f>Master!EA8</f>
        <v>10</v>
      </c>
      <c r="H142" s="1664">
        <f>Forecast!M142</f>
        <v>10</v>
      </c>
      <c r="I142" s="1642">
        <f>YesterdayGen!EA34</f>
        <v>10</v>
      </c>
      <c r="J142" s="1674">
        <f t="shared" si="6"/>
        <v>0</v>
      </c>
      <c r="K142" s="1674">
        <f t="shared" si="7"/>
        <v>0</v>
      </c>
      <c r="L142" s="242"/>
      <c r="N142" s="1263"/>
      <c r="T142" s="2122"/>
      <c r="U142" s="106"/>
    </row>
    <row r="143" spans="1:21" ht="12" customHeight="1">
      <c r="A143" s="102"/>
      <c r="B143" s="239">
        <f>Forecast!B143</f>
        <v>116</v>
      </c>
      <c r="C143" s="254" t="str">
        <f>Master!EB3</f>
        <v>Ullapara (Summit)</v>
      </c>
      <c r="D143" s="241" t="str">
        <f>Master!EB5</f>
        <v>Gas</v>
      </c>
      <c r="E143" s="352" t="str">
        <f>Master!EB4</f>
        <v>SIPP, REB</v>
      </c>
      <c r="F143" s="226">
        <f>Master!EB7</f>
        <v>11</v>
      </c>
      <c r="G143" s="1640">
        <f>Master!EB8</f>
        <v>11</v>
      </c>
      <c r="H143" s="1664">
        <f>Forecast!M143</f>
        <v>11</v>
      </c>
      <c r="I143" s="1642">
        <f>YesterdayGen!EB34</f>
        <v>11</v>
      </c>
      <c r="J143" s="1674">
        <f t="shared" ref="J143:J150" si="13">IF((I143-H143)&gt;0,(I143-H143),0)</f>
        <v>0</v>
      </c>
      <c r="K143" s="1674">
        <f t="shared" ref="K143:K151" si="14">IF((H143-I143)&gt;0,(H143-I143),0)</f>
        <v>0</v>
      </c>
      <c r="L143" s="242"/>
      <c r="N143" s="1263"/>
      <c r="T143" s="2122"/>
      <c r="U143" s="106"/>
    </row>
    <row r="144" spans="1:21" ht="12" customHeight="1">
      <c r="A144" s="102"/>
      <c r="B144" s="239">
        <f>Forecast!B144</f>
        <v>117</v>
      </c>
      <c r="C144" s="1237" t="str">
        <f>Master!DX3</f>
        <v>Rajlanka 52 MW</v>
      </c>
      <c r="D144" s="241" t="str">
        <f>Master!DX5</f>
        <v>HFO</v>
      </c>
      <c r="E144" s="352" t="str">
        <f>Master!DX4</f>
        <v>IPP</v>
      </c>
      <c r="F144" s="226">
        <f>Master!DX7</f>
        <v>52</v>
      </c>
      <c r="G144" s="1647">
        <f>Master!DX8</f>
        <v>52</v>
      </c>
      <c r="H144" s="1664">
        <f>Forecast!M144</f>
        <v>52</v>
      </c>
      <c r="I144" s="1656">
        <f>YesterdayGen!DX34</f>
        <v>51</v>
      </c>
      <c r="J144" s="1674">
        <f t="shared" si="13"/>
        <v>0</v>
      </c>
      <c r="K144" s="1674">
        <f t="shared" si="14"/>
        <v>1</v>
      </c>
      <c r="L144" s="242"/>
      <c r="N144" s="1263"/>
      <c r="T144" s="2122"/>
      <c r="U144" s="106"/>
    </row>
    <row r="145" spans="1:21" ht="12" customHeight="1" thickBot="1">
      <c r="A145" s="102"/>
      <c r="B145" s="239">
        <f>Forecast!B145</f>
        <v>118</v>
      </c>
      <c r="C145" s="378" t="str">
        <f>Master!DT3</f>
        <v>Chapainawabganj-100 MW</v>
      </c>
      <c r="D145" s="265" t="str">
        <f>Master!DT5</f>
        <v>HFO</v>
      </c>
      <c r="E145" s="358" t="str">
        <f>Master!DT4</f>
        <v>PDB</v>
      </c>
      <c r="F145" s="216">
        <f>Master!DT7</f>
        <v>104</v>
      </c>
      <c r="G145" s="1649">
        <f>Master!DT8</f>
        <v>104</v>
      </c>
      <c r="H145" s="1664">
        <f>Forecast!M145</f>
        <v>100</v>
      </c>
      <c r="I145" s="1657">
        <f>YesterdayGen!DT34</f>
        <v>100</v>
      </c>
      <c r="J145" s="1674">
        <f t="shared" si="13"/>
        <v>0</v>
      </c>
      <c r="K145" s="1674">
        <f t="shared" si="14"/>
        <v>0</v>
      </c>
      <c r="L145" s="266"/>
      <c r="N145" s="1263"/>
      <c r="T145" s="2122"/>
      <c r="U145" s="106"/>
    </row>
    <row r="146" spans="1:21" ht="12" customHeight="1" thickBot="1">
      <c r="A146" s="102"/>
      <c r="B146" s="3482"/>
      <c r="C146" s="251" t="s">
        <v>52</v>
      </c>
      <c r="D146" s="252"/>
      <c r="E146" s="355"/>
      <c r="F146" s="234">
        <f t="shared" ref="F146:K146" si="15">SUM(F130:F145)</f>
        <v>1133</v>
      </c>
      <c r="G146" s="1650">
        <f t="shared" si="15"/>
        <v>1123</v>
      </c>
      <c r="H146" s="1661">
        <f t="shared" si="15"/>
        <v>1027</v>
      </c>
      <c r="I146" s="233">
        <f t="shared" si="15"/>
        <v>1018</v>
      </c>
      <c r="J146" s="1680">
        <f t="shared" si="15"/>
        <v>1</v>
      </c>
      <c r="K146" s="1680">
        <f t="shared" si="15"/>
        <v>10</v>
      </c>
      <c r="L146" s="263"/>
      <c r="N146" s="2171"/>
      <c r="T146" s="2122"/>
      <c r="U146" s="106"/>
    </row>
    <row r="147" spans="1:21" ht="12" customHeight="1">
      <c r="A147" s="102"/>
      <c r="B147" s="239">
        <f>Forecast!B147</f>
        <v>119</v>
      </c>
      <c r="C147" s="253" t="str">
        <f>Master!EC3</f>
        <v xml:space="preserve">Barapukuria Unit-1 </v>
      </c>
      <c r="D147" s="237" t="str">
        <f>Master!EC5</f>
        <v>Coal</v>
      </c>
      <c r="E147" s="351" t="str">
        <f>Master!EC4</f>
        <v>PDB</v>
      </c>
      <c r="F147" s="230">
        <f>Master!EC7</f>
        <v>125</v>
      </c>
      <c r="G147" s="1639">
        <f>Master!EC8</f>
        <v>85</v>
      </c>
      <c r="H147" s="1664">
        <f>Forecast!M147</f>
        <v>0</v>
      </c>
      <c r="I147" s="1641">
        <f>YesterdayGen!EC34</f>
        <v>0</v>
      </c>
      <c r="J147" s="1674">
        <f t="shared" si="13"/>
        <v>0</v>
      </c>
      <c r="K147" s="1674">
        <f t="shared" si="14"/>
        <v>0</v>
      </c>
      <c r="L147" s="242" t="s">
        <v>1231</v>
      </c>
      <c r="N147" s="1263"/>
      <c r="T147" s="2122"/>
      <c r="U147" s="106"/>
    </row>
    <row r="148" spans="1:21" ht="12" customHeight="1">
      <c r="A148" s="102"/>
      <c r="B148" s="239"/>
      <c r="C148" s="253" t="str">
        <f>Master!ED3</f>
        <v>Barapukuria Unit-2</v>
      </c>
      <c r="D148" s="237" t="str">
        <f>Master!ED5</f>
        <v>Coal</v>
      </c>
      <c r="E148" s="351" t="str">
        <f>Master!ED4</f>
        <v>PDB</v>
      </c>
      <c r="F148" s="230">
        <f>Master!ED7</f>
        <v>125</v>
      </c>
      <c r="G148" s="1639">
        <f>Master!ED8</f>
        <v>85</v>
      </c>
      <c r="H148" s="1664">
        <f>Forecast!M148</f>
        <v>0</v>
      </c>
      <c r="I148" s="1641">
        <f>YesterdayGen!ED34</f>
        <v>0</v>
      </c>
      <c r="J148" s="1674">
        <f t="shared" si="13"/>
        <v>0</v>
      </c>
      <c r="K148" s="1674">
        <f t="shared" si="14"/>
        <v>0</v>
      </c>
      <c r="L148" s="242" t="s">
        <v>1228</v>
      </c>
      <c r="N148" s="1263"/>
      <c r="T148" s="2122"/>
      <c r="U148" s="106"/>
    </row>
    <row r="149" spans="1:21" ht="12" customHeight="1">
      <c r="A149" s="102"/>
      <c r="B149" s="239">
        <f>Forecast!B149</f>
        <v>120</v>
      </c>
      <c r="C149" s="253" t="str">
        <f>Master!EE3</f>
        <v>Barapukuria Unit-3</v>
      </c>
      <c r="D149" s="237" t="str">
        <f>Master!EE5</f>
        <v>Coal</v>
      </c>
      <c r="E149" s="351" t="str">
        <f>Master!EE4</f>
        <v>PDB</v>
      </c>
      <c r="F149" s="230">
        <f>Master!EE7</f>
        <v>274</v>
      </c>
      <c r="G149" s="1639">
        <f>Master!EE8</f>
        <v>274</v>
      </c>
      <c r="H149" s="1664">
        <f>Forecast!M149</f>
        <v>0</v>
      </c>
      <c r="I149" s="1641">
        <f>YesterdayGen!EE34</f>
        <v>0</v>
      </c>
      <c r="J149" s="1674">
        <f t="shared" si="13"/>
        <v>0</v>
      </c>
      <c r="K149" s="1674">
        <f t="shared" si="14"/>
        <v>0</v>
      </c>
      <c r="L149" s="242" t="s">
        <v>1228</v>
      </c>
      <c r="N149" s="1263"/>
      <c r="T149" s="2122"/>
      <c r="U149" s="106"/>
    </row>
    <row r="150" spans="1:21" ht="12" customHeight="1">
      <c r="A150" s="102"/>
      <c r="B150" s="239">
        <f>Forecast!B150</f>
        <v>121</v>
      </c>
      <c r="C150" s="254" t="str">
        <f>Master!EF3</f>
        <v>Rangpur GT</v>
      </c>
      <c r="D150" s="241" t="str">
        <f>Master!EF5</f>
        <v>HSD</v>
      </c>
      <c r="E150" s="352" t="str">
        <f>Master!EF4</f>
        <v>PDB</v>
      </c>
      <c r="F150" s="226">
        <f>Master!EF7</f>
        <v>20</v>
      </c>
      <c r="G150" s="1640">
        <f>Master!EF8</f>
        <v>20</v>
      </c>
      <c r="H150" s="1664">
        <f>Forecast!M150</f>
        <v>17</v>
      </c>
      <c r="I150" s="1642">
        <f>YesterdayGen!EF34</f>
        <v>16</v>
      </c>
      <c r="J150" s="1674">
        <f t="shared" si="13"/>
        <v>0</v>
      </c>
      <c r="K150" s="1674">
        <f t="shared" si="14"/>
        <v>1</v>
      </c>
      <c r="L150" s="242" t="s">
        <v>1240</v>
      </c>
      <c r="N150" s="1263"/>
      <c r="T150" s="2123"/>
      <c r="U150" s="106"/>
    </row>
    <row r="151" spans="1:21" ht="12" customHeight="1" thickBot="1">
      <c r="A151" s="102"/>
      <c r="B151" s="239">
        <f>Forecast!B151</f>
        <v>122</v>
      </c>
      <c r="C151" s="254" t="str">
        <f>Master!EG3</f>
        <v>Saidpur GT</v>
      </c>
      <c r="D151" s="241" t="str">
        <f>Master!EG5</f>
        <v>HSD</v>
      </c>
      <c r="E151" s="352" t="str">
        <f>Master!EG4</f>
        <v>PDB</v>
      </c>
      <c r="F151" s="226">
        <f>Master!EG7</f>
        <v>20</v>
      </c>
      <c r="G151" s="1640">
        <f>Master!EG8</f>
        <v>20</v>
      </c>
      <c r="H151" s="1664">
        <f>Forecast!M151</f>
        <v>18</v>
      </c>
      <c r="I151" s="1642">
        <f>YesterdayGen!EG34</f>
        <v>18</v>
      </c>
      <c r="J151" s="1674">
        <f>IF((I151-H151)&gt;0,(I151-H151),0)</f>
        <v>0</v>
      </c>
      <c r="K151" s="1674">
        <f t="shared" si="14"/>
        <v>0</v>
      </c>
      <c r="L151" s="242"/>
      <c r="N151" s="1263"/>
      <c r="T151" s="2124"/>
      <c r="U151" s="106"/>
    </row>
    <row r="152" spans="1:21" ht="12.75" customHeight="1" thickBot="1">
      <c r="A152" s="102"/>
      <c r="B152" s="270"/>
      <c r="C152" s="271" t="s">
        <v>54</v>
      </c>
      <c r="D152" s="271"/>
      <c r="E152" s="359"/>
      <c r="F152" s="217">
        <f t="shared" ref="F152:K152" si="16">SUM(F147:F151)</f>
        <v>564</v>
      </c>
      <c r="G152" s="234">
        <f t="shared" si="16"/>
        <v>484</v>
      </c>
      <c r="H152" s="214">
        <f t="shared" si="16"/>
        <v>35</v>
      </c>
      <c r="I152" s="217">
        <f>SUM(I147:I151)</f>
        <v>34</v>
      </c>
      <c r="J152" s="1675">
        <f t="shared" si="16"/>
        <v>0</v>
      </c>
      <c r="K152" s="1675">
        <f t="shared" si="16"/>
        <v>1</v>
      </c>
      <c r="L152" s="272"/>
      <c r="N152" s="2171"/>
      <c r="T152" s="2122"/>
      <c r="U152" s="106"/>
    </row>
    <row r="153" spans="1:21" ht="12" customHeight="1" thickBot="1">
      <c r="A153" s="102"/>
      <c r="B153" s="273"/>
      <c r="C153" s="274" t="s">
        <v>55</v>
      </c>
      <c r="D153" s="274"/>
      <c r="E153" s="360"/>
      <c r="F153" s="218">
        <f t="shared" ref="F153:K153" si="17">F50+F66+F88+F94+F111+F123+F129+F146+F152</f>
        <v>16102</v>
      </c>
      <c r="G153" s="218">
        <f t="shared" si="17"/>
        <v>15559</v>
      </c>
      <c r="H153" s="218">
        <f t="shared" si="17"/>
        <v>12503</v>
      </c>
      <c r="I153" s="218">
        <f t="shared" si="17"/>
        <v>10862</v>
      </c>
      <c r="J153" s="218">
        <f t="shared" si="17"/>
        <v>187</v>
      </c>
      <c r="K153" s="218">
        <f t="shared" si="17"/>
        <v>1828</v>
      </c>
      <c r="L153" s="275"/>
      <c r="N153" s="2170"/>
      <c r="T153" s="2122"/>
      <c r="U153" s="106"/>
    </row>
    <row r="154" spans="1:21" ht="17.399999999999999">
      <c r="A154" s="102"/>
      <c r="B154" s="300"/>
      <c r="C154" s="276" t="s">
        <v>56</v>
      </c>
      <c r="D154" s="2260">
        <v>10862</v>
      </c>
      <c r="E154" s="277"/>
      <c r="F154" s="277"/>
      <c r="G154" s="137"/>
      <c r="H154" s="278"/>
      <c r="I154" s="279"/>
      <c r="J154" s="280" t="s">
        <v>57</v>
      </c>
      <c r="K154" s="323">
        <f>D154-D155</f>
        <v>0</v>
      </c>
      <c r="L154" s="281" t="s">
        <v>41</v>
      </c>
      <c r="T154" s="2122"/>
      <c r="U154" s="106"/>
    </row>
    <row r="155" spans="1:21" ht="15.75" customHeight="1" thickBot="1">
      <c r="A155" s="102"/>
      <c r="B155" s="282"/>
      <c r="C155" s="283" t="s">
        <v>14</v>
      </c>
      <c r="D155" s="2258">
        <f>I153</f>
        <v>10862</v>
      </c>
      <c r="E155" s="284"/>
      <c r="F155" s="284"/>
      <c r="G155" s="285"/>
      <c r="H155" s="286"/>
      <c r="I155" s="285"/>
      <c r="J155" s="287" t="s">
        <v>58</v>
      </c>
      <c r="K155" s="324">
        <f>J172</f>
        <v>0</v>
      </c>
      <c r="L155" s="288" t="s">
        <v>41</v>
      </c>
      <c r="M155" s="101"/>
      <c r="N155" s="3598" t="s">
        <v>1022</v>
      </c>
      <c r="O155" s="3598"/>
      <c r="P155" s="3599">
        <f>(1-E172/D155)</f>
        <v>4.8149512060394084E-2</v>
      </c>
      <c r="T155" s="2122"/>
      <c r="U155" s="106"/>
    </row>
    <row r="156" spans="1:21" ht="12.75" customHeight="1">
      <c r="A156" s="102"/>
      <c r="B156" s="135" t="s">
        <v>59</v>
      </c>
      <c r="C156" s="136"/>
      <c r="D156" s="137"/>
      <c r="E156" s="138"/>
      <c r="F156" s="136"/>
      <c r="G156" s="137"/>
      <c r="H156" s="139"/>
      <c r="I156" s="2259">
        <f>I153</f>
        <v>10862</v>
      </c>
      <c r="J156" s="140" t="s">
        <v>41</v>
      </c>
      <c r="K156" s="141"/>
      <c r="L156" s="142"/>
      <c r="M156" s="103"/>
      <c r="N156" s="3598"/>
      <c r="O156" s="3598"/>
      <c r="P156" s="3600"/>
      <c r="T156" s="2122"/>
      <c r="U156" s="106"/>
    </row>
    <row r="157" spans="1:21" ht="12" customHeight="1">
      <c r="A157" s="102"/>
      <c r="B157" s="143" t="s">
        <v>176</v>
      </c>
      <c r="C157" s="144"/>
      <c r="D157" s="144"/>
      <c r="E157" s="144"/>
      <c r="F157" s="145"/>
      <c r="G157" s="144"/>
      <c r="H157" s="146"/>
      <c r="I157" s="147">
        <f>I153-I159</f>
        <v>523</v>
      </c>
      <c r="J157" s="148" t="s">
        <v>41</v>
      </c>
      <c r="K157" s="149"/>
      <c r="L157" s="133"/>
      <c r="M157" s="103"/>
      <c r="N157" s="3598"/>
      <c r="O157" s="3598"/>
      <c r="P157" s="3601"/>
      <c r="R157" s="1385"/>
      <c r="T157" s="2123"/>
      <c r="U157" s="106"/>
    </row>
    <row r="158" spans="1:21" ht="6.75" customHeight="1">
      <c r="A158" s="102"/>
      <c r="B158" s="150"/>
      <c r="C158" s="151"/>
      <c r="D158" s="151"/>
      <c r="E158" s="151"/>
      <c r="F158" s="152"/>
      <c r="G158" s="151"/>
      <c r="H158" s="153" t="s">
        <v>18</v>
      </c>
      <c r="I158" s="154"/>
      <c r="J158" s="155"/>
      <c r="K158" s="149"/>
      <c r="L158" s="133"/>
      <c r="M158" s="103"/>
      <c r="T158" s="2123"/>
      <c r="U158" s="106"/>
    </row>
    <row r="159" spans="1:21" ht="15.6" thickBot="1">
      <c r="A159" s="105"/>
      <c r="B159" s="156" t="s">
        <v>175</v>
      </c>
      <c r="C159" s="157"/>
      <c r="D159" s="157"/>
      <c r="E159" s="157"/>
      <c r="F159" s="158"/>
      <c r="G159" s="157"/>
      <c r="H159" s="157"/>
      <c r="I159" s="159">
        <f>E172</f>
        <v>10339</v>
      </c>
      <c r="J159" s="160" t="s">
        <v>41</v>
      </c>
      <c r="K159" s="161"/>
      <c r="L159" s="162"/>
      <c r="M159" s="104"/>
      <c r="T159" s="106"/>
      <c r="U159" s="106"/>
    </row>
    <row r="160" spans="1:21" ht="12" customHeight="1" thickBot="1">
      <c r="A160" s="105"/>
      <c r="B160" s="163"/>
      <c r="C160" s="164"/>
      <c r="D160" s="165"/>
      <c r="E160" s="165"/>
      <c r="F160" s="165"/>
      <c r="G160" s="165"/>
      <c r="H160" s="166"/>
      <c r="I160" s="165"/>
      <c r="J160" s="165"/>
      <c r="K160" s="167"/>
      <c r="L160" s="168"/>
      <c r="M160" s="104"/>
      <c r="N160" s="3596" t="s">
        <v>60</v>
      </c>
      <c r="O160" s="1393" t="s">
        <v>1018</v>
      </c>
      <c r="P160" s="3594" t="s">
        <v>1039</v>
      </c>
      <c r="Q160" s="3596" t="s">
        <v>1019</v>
      </c>
      <c r="T160" s="106"/>
      <c r="U160" s="106"/>
    </row>
    <row r="161" spans="1:21" ht="12" customHeight="1">
      <c r="A161" s="105"/>
      <c r="B161" s="3585" t="s">
        <v>60</v>
      </c>
      <c r="C161" s="3586"/>
      <c r="D161" s="3587" t="s">
        <v>1017</v>
      </c>
      <c r="E161" s="3588"/>
      <c r="F161" s="3586"/>
      <c r="G161" s="3589" t="s">
        <v>61</v>
      </c>
      <c r="H161" s="3590"/>
      <c r="I161" s="3591"/>
      <c r="J161" s="3587" t="s">
        <v>62</v>
      </c>
      <c r="K161" s="3588"/>
      <c r="L161" s="3592" t="s">
        <v>395</v>
      </c>
      <c r="M161" s="1381"/>
      <c r="N161" s="3597"/>
      <c r="O161" s="1394" t="s">
        <v>1020</v>
      </c>
      <c r="P161" s="3595"/>
      <c r="Q161" s="3597"/>
      <c r="T161" s="106"/>
      <c r="U161" s="106"/>
    </row>
    <row r="162" spans="1:21" ht="12" customHeight="1" thickBot="1">
      <c r="A162" s="102"/>
      <c r="B162" s="325"/>
      <c r="C162" s="326"/>
      <c r="D162" s="3577" t="s">
        <v>41</v>
      </c>
      <c r="E162" s="3577"/>
      <c r="F162" s="3577"/>
      <c r="G162" s="3578" t="s">
        <v>41</v>
      </c>
      <c r="H162" s="3578"/>
      <c r="I162" s="3579"/>
      <c r="J162" s="3581" t="s">
        <v>41</v>
      </c>
      <c r="K162" s="3582"/>
      <c r="L162" s="3593"/>
      <c r="M162" s="107"/>
      <c r="N162" s="1386" t="s">
        <v>10</v>
      </c>
      <c r="O162" s="1387">
        <f>Forecast!U162</f>
        <v>36.74</v>
      </c>
      <c r="P162" s="1388">
        <f>D154*(1-P155)*O162/100</f>
        <v>3798.5486000000005</v>
      </c>
      <c r="Q162" s="1389">
        <f t="shared" ref="Q162:Q170" si="18">J163/P162</f>
        <v>0</v>
      </c>
      <c r="T162" s="106"/>
      <c r="U162" s="106"/>
    </row>
    <row r="163" spans="1:21" ht="12" customHeight="1">
      <c r="A163" s="102"/>
      <c r="B163" s="169"/>
      <c r="C163" s="1377" t="s">
        <v>10</v>
      </c>
      <c r="D163" s="1369"/>
      <c r="E163" s="2242">
        <v>3968</v>
      </c>
      <c r="F163" s="1370"/>
      <c r="G163" s="1369"/>
      <c r="H163" s="2242">
        <v>3968</v>
      </c>
      <c r="I163" s="1370"/>
      <c r="J163" s="3574">
        <f>H163-E163</f>
        <v>0</v>
      </c>
      <c r="K163" s="3575"/>
      <c r="L163" s="205"/>
      <c r="M163" s="1379"/>
      <c r="N163" s="1386" t="s">
        <v>16</v>
      </c>
      <c r="O163" s="1387">
        <f>Forecast!U163</f>
        <v>12.76</v>
      </c>
      <c r="P163" s="1388">
        <f>D154*(1-P155)*O163/100</f>
        <v>1319.2563999999998</v>
      </c>
      <c r="Q163" s="1389">
        <f t="shared" si="18"/>
        <v>0</v>
      </c>
    </row>
    <row r="164" spans="1:21" ht="14.25" customHeight="1">
      <c r="A164" s="102"/>
      <c r="B164" s="170"/>
      <c r="C164" s="1367" t="s">
        <v>16</v>
      </c>
      <c r="D164" s="1371"/>
      <c r="E164" s="2243">
        <v>1032</v>
      </c>
      <c r="F164" s="1372"/>
      <c r="G164" s="1371"/>
      <c r="H164" s="2243">
        <v>1032</v>
      </c>
      <c r="I164" s="1372"/>
      <c r="J164" s="3574">
        <f t="shared" ref="J164:J171" si="19">H164-E164</f>
        <v>0</v>
      </c>
      <c r="K164" s="3575"/>
      <c r="L164" s="289"/>
      <c r="M164" s="1380"/>
      <c r="N164" s="1386" t="s">
        <v>5</v>
      </c>
      <c r="O164" s="1387">
        <f>Forecast!U164</f>
        <v>11.48</v>
      </c>
      <c r="P164" s="1388">
        <f>D154*(1-P155)*O164/100</f>
        <v>1186.9172000000001</v>
      </c>
      <c r="Q164" s="1389">
        <f t="shared" si="18"/>
        <v>0</v>
      </c>
    </row>
    <row r="165" spans="1:21" ht="12" customHeight="1">
      <c r="A165" s="102"/>
      <c r="B165" s="171"/>
      <c r="C165" s="1367" t="s">
        <v>5</v>
      </c>
      <c r="D165" s="1371"/>
      <c r="E165" s="2243">
        <v>1304</v>
      </c>
      <c r="F165" s="1372"/>
      <c r="G165" s="1371"/>
      <c r="H165" s="2243">
        <v>1304</v>
      </c>
      <c r="I165" s="1372"/>
      <c r="J165" s="3574">
        <f t="shared" si="19"/>
        <v>0</v>
      </c>
      <c r="K165" s="3575"/>
      <c r="L165" s="290"/>
      <c r="M165" s="1380"/>
      <c r="N165" s="1386" t="s">
        <v>63</v>
      </c>
      <c r="O165" s="1387">
        <f>Forecast!U165</f>
        <v>10.39</v>
      </c>
      <c r="P165" s="1388">
        <f>D154*(1-P155)*O165/100</f>
        <v>1074.2221</v>
      </c>
      <c r="Q165" s="1389">
        <f t="shared" si="18"/>
        <v>0</v>
      </c>
    </row>
    <row r="166" spans="1:21" ht="13.5" customHeight="1">
      <c r="A166" s="102"/>
      <c r="B166" s="170"/>
      <c r="C166" s="1367" t="s">
        <v>63</v>
      </c>
      <c r="D166" s="1371"/>
      <c r="E166" s="2243">
        <v>1083</v>
      </c>
      <c r="F166" s="1372"/>
      <c r="G166" s="1371"/>
      <c r="H166" s="2243">
        <v>1083</v>
      </c>
      <c r="I166" s="1372"/>
      <c r="J166" s="3574">
        <f t="shared" si="19"/>
        <v>0</v>
      </c>
      <c r="K166" s="3575"/>
      <c r="L166" s="290"/>
      <c r="M166" s="107"/>
      <c r="N166" s="1386" t="s">
        <v>9</v>
      </c>
      <c r="O166" s="1387">
        <f>Forecast!U166</f>
        <v>9.3800000000000008</v>
      </c>
      <c r="P166" s="1388">
        <f>D154*(1-P155)*O166/100</f>
        <v>969.79820000000007</v>
      </c>
      <c r="Q166" s="1389">
        <f t="shared" si="18"/>
        <v>0</v>
      </c>
    </row>
    <row r="167" spans="1:21" ht="15.75" customHeight="1">
      <c r="A167" s="102"/>
      <c r="B167" s="171"/>
      <c r="C167" s="1367" t="s">
        <v>9</v>
      </c>
      <c r="D167" s="1371"/>
      <c r="E167" s="2243">
        <v>967</v>
      </c>
      <c r="F167" s="1372"/>
      <c r="G167" s="1371"/>
      <c r="H167" s="2243">
        <v>967</v>
      </c>
      <c r="I167" s="1372"/>
      <c r="J167" s="3574">
        <f t="shared" si="19"/>
        <v>0</v>
      </c>
      <c r="K167" s="3575"/>
      <c r="L167" s="362" t="s">
        <v>225</v>
      </c>
      <c r="M167" s="107"/>
      <c r="N167" s="1386" t="s">
        <v>115</v>
      </c>
      <c r="O167" s="1387">
        <f>Forecast!U167</f>
        <v>7.57</v>
      </c>
      <c r="P167" s="1388">
        <f>D154*(1-P155)*O167/100</f>
        <v>782.66229999999996</v>
      </c>
      <c r="Q167" s="1389">
        <f t="shared" si="18"/>
        <v>0</v>
      </c>
    </row>
    <row r="168" spans="1:21" ht="15">
      <c r="A168" s="102"/>
      <c r="B168" s="170"/>
      <c r="C168" s="1367" t="s">
        <v>115</v>
      </c>
      <c r="D168" s="1371"/>
      <c r="E168" s="2243">
        <v>764</v>
      </c>
      <c r="F168" s="1372"/>
      <c r="G168" s="1371"/>
      <c r="H168" s="2243">
        <v>764</v>
      </c>
      <c r="I168" s="1372"/>
      <c r="J168" s="3574">
        <f t="shared" si="19"/>
        <v>0</v>
      </c>
      <c r="K168" s="3575"/>
      <c r="L168" s="302"/>
      <c r="M168" s="1382"/>
      <c r="N168" s="1386" t="s">
        <v>4</v>
      </c>
      <c r="O168" s="1387">
        <f>Forecast!U168</f>
        <v>3.89</v>
      </c>
      <c r="P168" s="1388">
        <f>D154*(1-P155)*O168/100</f>
        <v>402.18709999999999</v>
      </c>
      <c r="Q168" s="1389">
        <f t="shared" si="18"/>
        <v>0</v>
      </c>
    </row>
    <row r="169" spans="1:21" ht="12.75" customHeight="1">
      <c r="A169" s="102"/>
      <c r="B169" s="171"/>
      <c r="C169" s="1367" t="s">
        <v>4</v>
      </c>
      <c r="D169" s="1371"/>
      <c r="E169" s="2243">
        <v>429</v>
      </c>
      <c r="F169" s="1372"/>
      <c r="G169" s="1371"/>
      <c r="H169" s="2243">
        <v>429</v>
      </c>
      <c r="I169" s="1372"/>
      <c r="J169" s="3574">
        <f t="shared" si="19"/>
        <v>0</v>
      </c>
      <c r="K169" s="3575"/>
      <c r="L169" s="293"/>
      <c r="M169" s="107"/>
      <c r="N169" s="1386" t="s">
        <v>64</v>
      </c>
      <c r="O169" s="1387">
        <f>Forecast!U169</f>
        <v>1.94</v>
      </c>
      <c r="P169" s="1388">
        <f>D154*(1-P155)*O169/100</f>
        <v>200.57659999999998</v>
      </c>
      <c r="Q169" s="1389">
        <f t="shared" si="18"/>
        <v>0</v>
      </c>
    </row>
    <row r="170" spans="1:21" ht="13.5" customHeight="1">
      <c r="A170" s="102"/>
      <c r="B170" s="170"/>
      <c r="C170" s="1367" t="s">
        <v>64</v>
      </c>
      <c r="D170" s="1371"/>
      <c r="E170" s="2243">
        <v>269</v>
      </c>
      <c r="F170" s="1372"/>
      <c r="G170" s="1371"/>
      <c r="H170" s="2243">
        <v>269</v>
      </c>
      <c r="I170" s="1372"/>
      <c r="J170" s="3574">
        <f t="shared" si="19"/>
        <v>0</v>
      </c>
      <c r="K170" s="3575"/>
      <c r="L170" s="294"/>
      <c r="M170" s="1383"/>
      <c r="N170" s="1386" t="s">
        <v>6</v>
      </c>
      <c r="O170" s="1387">
        <f>Forecast!U170</f>
        <v>5.84</v>
      </c>
      <c r="P170" s="1388">
        <f>D154*(1-P155)*O170/100</f>
        <v>603.79759999999999</v>
      </c>
      <c r="Q170" s="1389">
        <f t="shared" si="18"/>
        <v>0</v>
      </c>
    </row>
    <row r="171" spans="1:21" ht="16.5" customHeight="1" thickBot="1">
      <c r="A171" s="102"/>
      <c r="B171" s="173"/>
      <c r="C171" s="1368" t="s">
        <v>6</v>
      </c>
      <c r="D171" s="1374"/>
      <c r="E171" s="2244">
        <v>523</v>
      </c>
      <c r="F171" s="1375"/>
      <c r="G171" s="1374"/>
      <c r="H171" s="2244">
        <v>523</v>
      </c>
      <c r="I171" s="1375"/>
      <c r="J171" s="3574">
        <f t="shared" si="19"/>
        <v>0</v>
      </c>
      <c r="K171" s="3575"/>
      <c r="L171" s="172"/>
      <c r="M171" s="107"/>
      <c r="N171" s="1390"/>
      <c r="O171" s="1391">
        <f>SUM(O162:O170)</f>
        <v>99.99</v>
      </c>
      <c r="P171" s="1392">
        <f>SUM(P162:P170)</f>
        <v>10337.9661</v>
      </c>
      <c r="Q171" s="1390"/>
    </row>
    <row r="172" spans="1:21" ht="15" customHeight="1" thickBot="1">
      <c r="A172" s="102"/>
      <c r="B172" s="174"/>
      <c r="C172" s="1366" t="s">
        <v>12</v>
      </c>
      <c r="D172" s="1373"/>
      <c r="E172" s="1378">
        <v>10339</v>
      </c>
      <c r="F172" s="1378"/>
      <c r="G172" s="1373"/>
      <c r="H172" s="2340">
        <v>10339</v>
      </c>
      <c r="I172" s="1378"/>
      <c r="J172" s="3576">
        <f>SUM(J163:J171)</f>
        <v>0</v>
      </c>
      <c r="K172" s="3576"/>
      <c r="L172" s="1384"/>
      <c r="M172" s="107"/>
    </row>
    <row r="173" spans="1:21" ht="13.5" customHeight="1">
      <c r="A173" s="101"/>
      <c r="B173" s="175"/>
      <c r="C173" s="176"/>
      <c r="D173" s="177"/>
      <c r="E173" s="177"/>
      <c r="F173" s="177"/>
      <c r="G173" s="178"/>
      <c r="H173" s="179"/>
      <c r="I173" s="178"/>
      <c r="J173" s="178"/>
      <c r="K173" s="134"/>
      <c r="L173" s="180"/>
      <c r="M173" s="106"/>
    </row>
    <row r="174" spans="1:21" ht="15">
      <c r="A174" s="101"/>
      <c r="B174" s="175"/>
      <c r="C174" s="176"/>
      <c r="D174" s="177"/>
      <c r="E174" s="177"/>
      <c r="F174" s="177"/>
      <c r="G174" s="178"/>
      <c r="H174" s="178"/>
      <c r="I174" s="181"/>
      <c r="J174" s="182"/>
      <c r="K174" s="134"/>
      <c r="L174" s="180" t="s">
        <v>174</v>
      </c>
    </row>
    <row r="175" spans="1:21" ht="22.5" customHeight="1">
      <c r="A175" s="101"/>
      <c r="B175" s="175"/>
      <c r="C175" s="176"/>
      <c r="D175" s="177"/>
      <c r="E175" s="177"/>
      <c r="F175" s="177"/>
      <c r="H175" s="178"/>
      <c r="I175" s="181"/>
      <c r="J175" s="182"/>
      <c r="K175" s="134"/>
      <c r="L175" s="183"/>
    </row>
    <row r="176" spans="1:21" ht="15">
      <c r="A176" s="101"/>
      <c r="B176" s="184"/>
      <c r="C176" s="185"/>
      <c r="D176" s="186"/>
      <c r="E176" s="187"/>
      <c r="F176" s="187"/>
      <c r="G176" s="206"/>
      <c r="H176" s="185"/>
      <c r="I176" s="185"/>
      <c r="J176" s="185"/>
      <c r="K176" s="149"/>
      <c r="L176" s="188"/>
    </row>
    <row r="177" spans="1:142" ht="15">
      <c r="A177" s="101"/>
      <c r="B177" s="189"/>
      <c r="C177" s="190"/>
      <c r="D177" s="186"/>
      <c r="E177" s="190"/>
      <c r="F177" s="190"/>
      <c r="G177" s="207"/>
      <c r="H177" s="207"/>
      <c r="I177" s="190"/>
      <c r="J177" s="190"/>
      <c r="K177" s="191" t="s">
        <v>65</v>
      </c>
    </row>
    <row r="178" spans="1:142" ht="15">
      <c r="A178" s="101"/>
      <c r="B178" s="189"/>
      <c r="C178" s="190"/>
      <c r="D178" s="190"/>
      <c r="E178" s="190"/>
      <c r="F178" s="190"/>
      <c r="G178" s="186"/>
      <c r="H178" s="186"/>
      <c r="I178" s="190"/>
      <c r="J178" s="189"/>
      <c r="K178" s="188" t="s">
        <v>66</v>
      </c>
    </row>
    <row r="179" spans="1:142" ht="16.8">
      <c r="A179" s="101"/>
      <c r="B179" s="98"/>
      <c r="C179" s="99"/>
      <c r="D179" s="99"/>
      <c r="E179" s="99"/>
      <c r="F179" s="99"/>
      <c r="G179" s="100"/>
      <c r="H179" s="100"/>
      <c r="I179" s="99"/>
      <c r="J179" s="98"/>
      <c r="K179" s="96"/>
    </row>
    <row r="183" spans="1:142">
      <c r="EL183" s="97" t="e">
        <f>#REF!+#REF!</f>
        <v>#REF!</v>
      </c>
    </row>
    <row r="185" spans="1:142" ht="24" customHeight="1"/>
    <row r="282" spans="2:2">
      <c r="B282" s="95">
        <v>3788</v>
      </c>
    </row>
    <row r="285" spans="2:2">
      <c r="B285" s="95">
        <v>90</v>
      </c>
    </row>
    <row r="286" spans="2:2">
      <c r="B286" s="95">
        <v>99</v>
      </c>
    </row>
    <row r="288" spans="2:2">
      <c r="B288" s="95">
        <v>23</v>
      </c>
    </row>
    <row r="290" spans="2:2">
      <c r="B290" s="95">
        <v>120</v>
      </c>
    </row>
    <row r="300" spans="2:2">
      <c r="B300" s="95">
        <v>21</v>
      </c>
    </row>
    <row r="302" spans="2:2">
      <c r="B302" s="95">
        <v>32</v>
      </c>
    </row>
    <row r="306" spans="2:12">
      <c r="B306" s="95">
        <v>457</v>
      </c>
    </row>
    <row r="313" spans="2:12">
      <c r="B313" s="95">
        <v>70</v>
      </c>
      <c r="L313" s="95" t="s">
        <v>173</v>
      </c>
    </row>
    <row r="318" spans="2:12">
      <c r="B318" s="95">
        <v>225</v>
      </c>
    </row>
    <row r="322" spans="2:2">
      <c r="B322" s="95">
        <v>22</v>
      </c>
    </row>
    <row r="323" spans="2:2">
      <c r="B323" s="95">
        <v>16</v>
      </c>
    </row>
    <row r="324" spans="2:2">
      <c r="B324" s="95">
        <v>11</v>
      </c>
    </row>
    <row r="325" spans="2:2">
      <c r="B325" s="95">
        <v>42</v>
      </c>
    </row>
    <row r="326" spans="2:2">
      <c r="B326" s="95">
        <v>5</v>
      </c>
    </row>
    <row r="334" spans="2:2">
      <c r="B334" s="95">
        <v>18</v>
      </c>
    </row>
    <row r="339" spans="2:2">
      <c r="B339" s="95">
        <v>1251</v>
      </c>
    </row>
    <row r="340" spans="2:2">
      <c r="B340" s="95">
        <v>5039</v>
      </c>
    </row>
  </sheetData>
  <customSheetViews>
    <customSheetView guid="{B91C2E87-5EDA-40AE-AC27-0E2C17E803CE}" showPageBreaks="1" printArea="1" topLeftCell="A121">
      <selection activeCell="I151" sqref="I151"/>
      <rowBreaks count="1" manualBreakCount="1">
        <brk id="93" min="1" max="11" man="1"/>
      </rowBreaks>
      <pageMargins left="0.55000000000000004" right="0.2" top="1" bottom="0.25" header="0.3" footer="0.3"/>
      <pageSetup paperSize="9" scale="61" fitToWidth="0" fitToHeight="0" orientation="portrait" r:id="rId1"/>
      <headerFooter alignWithMargins="0">
        <oddFooter>&amp;C&amp;P of &amp;N</oddFooter>
      </headerFooter>
    </customSheetView>
    <customSheetView guid="{7C71EF2A-5ADA-494C-8F58-DDA71753DD90}" showPageBreaks="1" printArea="1" topLeftCell="A28">
      <selection activeCell="L58" sqref="L58"/>
      <rowBreaks count="1" manualBreakCount="1">
        <brk id="91" min="1" max="11" man="1"/>
      </rowBreaks>
      <pageMargins left="0.55000000000000004" right="0.2" top="1" bottom="0.25" header="0.3" footer="0.3"/>
      <pageSetup paperSize="9" scale="61" fitToWidth="0" fitToHeight="0" orientation="portrait" r:id="rId2"/>
      <headerFooter alignWithMargins="0">
        <oddFooter>&amp;C&amp;P of &amp;N</oddFooter>
      </headerFooter>
    </customSheetView>
    <customSheetView guid="{23F4DC00-BC97-4745-AA5C-F05D469CB1EF}" showPageBreaks="1" printArea="1">
      <selection activeCell="A137" sqref="A137:XFD137"/>
      <rowBreaks count="1" manualBreakCount="1">
        <brk id="91" min="1" max="11" man="1"/>
      </rowBreaks>
      <pageMargins left="0.55000000000000004" right="0.2" top="1" bottom="0.25" header="0.3" footer="0.3"/>
      <pageSetup paperSize="9" scale="61" fitToWidth="0" fitToHeight="0" orientation="portrait" r:id="rId3"/>
      <headerFooter alignWithMargins="0">
        <oddFooter>&amp;C&amp;P of &amp;N</oddFooter>
      </headerFooter>
    </customSheetView>
    <customSheetView guid="{5A803268-F6C5-4035-B3E1-A94CB9AA8994}" showPageBreaks="1" printArea="1" topLeftCell="A145">
      <selection activeCell="F165" sqref="F165"/>
      <rowBreaks count="1" manualBreakCount="1">
        <brk id="91" min="1" max="11" man="1"/>
      </rowBreaks>
      <pageMargins left="0.55000000000000004" right="0.2" top="1" bottom="0.25" header="0.3" footer="0.3"/>
      <pageSetup paperSize="9" scale="61" fitToWidth="0" fitToHeight="0" orientation="portrait" r:id="rId4"/>
      <headerFooter alignWithMargins="0">
        <oddFooter>&amp;C&amp;P of &amp;N</oddFooter>
      </headerFooter>
    </customSheetView>
    <customSheetView guid="{4593F3EE-0998-4E0E-994A-E02D6BAF3A4B}" showPageBreaks="1" printArea="1">
      <pane ySplit="8" topLeftCell="A9" activePane="bottomLeft" state="frozen"/>
      <selection pane="bottomLeft" activeCell="C6" sqref="C6"/>
      <rowBreaks count="1" manualBreakCount="1">
        <brk id="91" min="1" max="11" man="1"/>
      </rowBreaks>
      <pageMargins left="0.55000000000000004" right="0.2" top="1" bottom="0.25" header="0.3" footer="0.3"/>
      <pageSetup paperSize="9" scale="61" fitToWidth="0" fitToHeight="0" orientation="portrait" r:id="rId5"/>
      <headerFooter alignWithMargins="0">
        <oddFooter>&amp;C&amp;P of &amp;N</oddFooter>
      </headerFooter>
    </customSheetView>
  </customSheetViews>
  <mergeCells count="29">
    <mergeCell ref="P160:P161"/>
    <mergeCell ref="Q160:Q161"/>
    <mergeCell ref="N160:N161"/>
    <mergeCell ref="N155:O157"/>
    <mergeCell ref="P155:P157"/>
    <mergeCell ref="L7:L8"/>
    <mergeCell ref="D7:D8"/>
    <mergeCell ref="E7:E8"/>
    <mergeCell ref="B161:C161"/>
    <mergeCell ref="D161:F161"/>
    <mergeCell ref="J161:K161"/>
    <mergeCell ref="G161:I161"/>
    <mergeCell ref="L161:L162"/>
    <mergeCell ref="C7:C8"/>
    <mergeCell ref="B7:B8"/>
    <mergeCell ref="D4:J4"/>
    <mergeCell ref="J162:K162"/>
    <mergeCell ref="J163:K163"/>
    <mergeCell ref="J164:K164"/>
    <mergeCell ref="J165:K165"/>
    <mergeCell ref="J171:K171"/>
    <mergeCell ref="J172:K172"/>
    <mergeCell ref="D162:F162"/>
    <mergeCell ref="G162:I162"/>
    <mergeCell ref="J166:K166"/>
    <mergeCell ref="J167:K167"/>
    <mergeCell ref="J168:K168"/>
    <mergeCell ref="J169:K169"/>
    <mergeCell ref="J170:K170"/>
  </mergeCells>
  <conditionalFormatting sqref="K179 K156:K160 K176 J154:J155 J147:K151 J130:K145 J124:K128 J95:K110 J89:K93 J112:K122 J67:K87 J51:K65 J8:K49">
    <cfRule type="cellIs" dxfId="4" priority="1" stopIfTrue="1" operator="lessThanOrEqual">
      <formula>-9</formula>
    </cfRule>
    <cfRule type="cellIs" dxfId="3" priority="2" stopIfTrue="1" operator="greaterThanOrEqual">
      <formula>-10</formula>
    </cfRule>
  </conditionalFormatting>
  <pageMargins left="0.55000000000000004" right="0.2" top="1" bottom="0.25" header="0.3" footer="0.3"/>
  <pageSetup paperSize="9" scale="61" fitToWidth="0" fitToHeight="0" orientation="portrait" r:id="rId6"/>
  <headerFooter alignWithMargins="0">
    <oddFooter>&amp;C&amp;P of &amp;N</oddFooter>
  </headerFooter>
  <rowBreaks count="1" manualBreakCount="1">
    <brk id="93" min="1" max="11" man="1"/>
  </rowBreaks>
  <legacyDrawing r:id="rId7"/>
  <controls>
    <control shapeId="6147" r:id="rId8" name="CBnUpdatePeak"/>
    <control shapeId="6148" r:id="rId9" name="CmdBtn_Create_EvReport"/>
  </control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>
    <tabColor rgb="FF00B0F0"/>
  </sheetPr>
  <dimension ref="A1:L33"/>
  <sheetViews>
    <sheetView workbookViewId="0">
      <selection activeCell="J14" sqref="J14:J23"/>
    </sheetView>
  </sheetViews>
  <sheetFormatPr defaultColWidth="9.109375" defaultRowHeight="14.4"/>
  <cols>
    <col min="1" max="1" width="15.33203125" style="33" customWidth="1"/>
    <col min="2" max="2" width="13.33203125" style="33" customWidth="1"/>
    <col min="3" max="3" width="15.5546875" style="33" customWidth="1"/>
    <col min="4" max="4" width="14.88671875" style="33" customWidth="1"/>
    <col min="5" max="5" width="9.109375" style="33"/>
    <col min="6" max="6" width="11.33203125" style="33" customWidth="1"/>
    <col min="7" max="7" width="15.44140625" style="33" customWidth="1"/>
    <col min="8" max="8" width="15.109375" style="33" customWidth="1"/>
    <col min="9" max="9" width="15.6640625" style="33" customWidth="1"/>
    <col min="10" max="10" width="13.44140625" style="33" customWidth="1"/>
    <col min="11" max="11" width="9.109375" style="33"/>
    <col min="12" max="12" width="15.6640625" style="33" customWidth="1"/>
    <col min="13" max="16384" width="9.109375" style="33"/>
  </cols>
  <sheetData>
    <row r="1" spans="1:12" ht="27">
      <c r="A1" s="34"/>
      <c r="B1" s="34"/>
      <c r="C1" s="34"/>
      <c r="D1" s="299" t="s">
        <v>1021</v>
      </c>
      <c r="E1" s="299"/>
      <c r="F1" s="299"/>
      <c r="G1" s="299"/>
      <c r="H1" s="93"/>
      <c r="I1" s="37"/>
      <c r="J1" s="94"/>
      <c r="K1" s="34"/>
      <c r="L1" s="34"/>
    </row>
    <row r="2" spans="1:12" ht="27">
      <c r="A2" s="34"/>
      <c r="B2" s="34"/>
      <c r="C2" s="34"/>
      <c r="D2" s="299" t="s">
        <v>67</v>
      </c>
      <c r="E2" s="299"/>
      <c r="F2" s="299"/>
      <c r="G2" s="299"/>
      <c r="H2" s="39"/>
      <c r="I2" s="34"/>
      <c r="J2" s="34"/>
      <c r="K2" s="34"/>
      <c r="L2" s="34"/>
    </row>
    <row r="3" spans="1:12" ht="16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6.8">
      <c r="A4" s="89" t="s">
        <v>68</v>
      </c>
      <c r="B4" s="87"/>
      <c r="C4" s="92">
        <f>EvReport!L6</f>
        <v>0.875</v>
      </c>
      <c r="D4" s="87" t="s">
        <v>69</v>
      </c>
      <c r="E4" s="91"/>
      <c r="F4" s="90"/>
      <c r="G4" s="89" t="s">
        <v>70</v>
      </c>
      <c r="H4" s="88"/>
      <c r="I4" s="2245">
        <f>YesterdayGen!E41</f>
        <v>0.5</v>
      </c>
      <c r="J4" s="87" t="s">
        <v>69</v>
      </c>
      <c r="K4" s="86" t="s">
        <v>71</v>
      </c>
      <c r="L4" s="85">
        <f>YesterdayGen!A2</f>
        <v>41855</v>
      </c>
    </row>
    <row r="5" spans="1:12" ht="16.2">
      <c r="A5" s="81" t="s">
        <v>72</v>
      </c>
      <c r="B5" s="36"/>
      <c r="C5" s="84">
        <f>EvReport!D154</f>
        <v>10862</v>
      </c>
      <c r="D5" s="36" t="s">
        <v>73</v>
      </c>
      <c r="E5" s="36"/>
      <c r="F5" s="46"/>
      <c r="G5" s="81" t="s">
        <v>74</v>
      </c>
      <c r="H5" s="37"/>
      <c r="I5" s="2261">
        <f>YesterdayGen!D41</f>
        <v>8831.2999999999993</v>
      </c>
      <c r="J5" s="36" t="s">
        <v>73</v>
      </c>
      <c r="K5" s="37"/>
      <c r="L5" s="80"/>
    </row>
    <row r="6" spans="1:12" ht="16.2">
      <c r="A6" s="81" t="s">
        <v>75</v>
      </c>
      <c r="B6" s="36"/>
      <c r="C6" s="84">
        <f>EvReport!D155</f>
        <v>10862</v>
      </c>
      <c r="D6" s="36" t="s">
        <v>76</v>
      </c>
      <c r="E6" s="36"/>
      <c r="F6" s="46"/>
      <c r="G6" s="81" t="s">
        <v>77</v>
      </c>
      <c r="H6" s="37"/>
      <c r="I6" s="2261">
        <f>YesterdayGen!D41</f>
        <v>8831.2999999999993</v>
      </c>
      <c r="J6" s="37" t="s">
        <v>76</v>
      </c>
      <c r="K6" s="37"/>
      <c r="L6" s="80"/>
    </row>
    <row r="7" spans="1:12" ht="16.2">
      <c r="A7" s="81" t="s">
        <v>78</v>
      </c>
      <c r="B7" s="36"/>
      <c r="C7" s="84">
        <f>C5-C6</f>
        <v>0</v>
      </c>
      <c r="D7" s="36" t="s">
        <v>76</v>
      </c>
      <c r="E7" s="36"/>
      <c r="F7" s="46"/>
      <c r="G7" s="81" t="s">
        <v>79</v>
      </c>
      <c r="H7" s="37"/>
      <c r="I7" s="82">
        <f>I5-I6</f>
        <v>0</v>
      </c>
      <c r="J7" s="37" t="s">
        <v>76</v>
      </c>
      <c r="K7" s="37"/>
      <c r="L7" s="80"/>
    </row>
    <row r="8" spans="1:12" ht="16.2">
      <c r="A8" s="81" t="s">
        <v>80</v>
      </c>
      <c r="B8" s="36"/>
      <c r="C8" s="83">
        <f>EvReport!J172</f>
        <v>0</v>
      </c>
      <c r="D8" s="36" t="s">
        <v>81</v>
      </c>
      <c r="E8" s="36"/>
      <c r="F8" s="46"/>
      <c r="G8" s="81" t="s">
        <v>169</v>
      </c>
      <c r="H8" s="37"/>
      <c r="I8" s="82">
        <f>I23</f>
        <v>0</v>
      </c>
      <c r="J8" s="37" t="s">
        <v>81</v>
      </c>
      <c r="K8" s="37"/>
      <c r="L8" s="80"/>
    </row>
    <row r="9" spans="1:12" ht="16.2">
      <c r="A9" s="81" t="s">
        <v>82</v>
      </c>
      <c r="B9" s="36"/>
      <c r="C9" s="83">
        <f>B23</f>
        <v>10339</v>
      </c>
      <c r="D9" s="36" t="s">
        <v>76</v>
      </c>
      <c r="E9" s="36"/>
      <c r="F9" s="46"/>
      <c r="G9" s="81" t="s">
        <v>168</v>
      </c>
      <c r="H9" s="37"/>
      <c r="I9" s="2268">
        <f>H23</f>
        <v>8413</v>
      </c>
      <c r="J9" s="37"/>
      <c r="K9" s="37"/>
      <c r="L9" s="80"/>
    </row>
    <row r="10" spans="1:12" ht="16.2">
      <c r="A10" s="81" t="s">
        <v>83</v>
      </c>
      <c r="B10" s="36"/>
      <c r="C10" s="36"/>
      <c r="D10" s="36"/>
      <c r="E10" s="36"/>
      <c r="F10" s="46"/>
      <c r="G10" s="81" t="s">
        <v>83</v>
      </c>
      <c r="H10" s="37"/>
      <c r="I10" s="37"/>
      <c r="J10" s="37"/>
      <c r="K10" s="37"/>
      <c r="L10" s="80"/>
    </row>
    <row r="11" spans="1:12" ht="16.2">
      <c r="A11" s="75" t="s">
        <v>84</v>
      </c>
      <c r="B11" s="79" t="s">
        <v>85</v>
      </c>
      <c r="C11" s="75" t="s">
        <v>85</v>
      </c>
      <c r="D11" s="78" t="s">
        <v>85</v>
      </c>
      <c r="E11" s="3602" t="s">
        <v>218</v>
      </c>
      <c r="F11" s="3603"/>
      <c r="G11" s="75" t="s">
        <v>84</v>
      </c>
      <c r="H11" s="77" t="s">
        <v>85</v>
      </c>
      <c r="I11" s="76" t="s">
        <v>85</v>
      </c>
      <c r="J11" s="75" t="s">
        <v>85</v>
      </c>
      <c r="K11" s="3604" t="s">
        <v>218</v>
      </c>
      <c r="L11" s="3603"/>
    </row>
    <row r="12" spans="1:12" ht="16.2">
      <c r="A12" s="73"/>
      <c r="B12" s="74" t="s">
        <v>86</v>
      </c>
      <c r="C12" s="73" t="s">
        <v>87</v>
      </c>
      <c r="D12" s="68" t="s">
        <v>88</v>
      </c>
      <c r="E12" s="69"/>
      <c r="F12" s="68"/>
      <c r="G12" s="73"/>
      <c r="H12" s="67" t="s">
        <v>86</v>
      </c>
      <c r="I12" s="67" t="s">
        <v>87</v>
      </c>
      <c r="J12" s="73" t="s">
        <v>88</v>
      </c>
      <c r="K12" s="72"/>
      <c r="L12" s="71"/>
    </row>
    <row r="13" spans="1:12" ht="16.2">
      <c r="A13" s="65"/>
      <c r="B13" s="69" t="s">
        <v>89</v>
      </c>
      <c r="C13" s="65" t="s">
        <v>90</v>
      </c>
      <c r="D13" s="70" t="s">
        <v>90</v>
      </c>
      <c r="E13" s="69"/>
      <c r="F13" s="68"/>
      <c r="G13" s="65"/>
      <c r="H13" s="67" t="s">
        <v>89</v>
      </c>
      <c r="I13" s="66" t="s">
        <v>89</v>
      </c>
      <c r="J13" s="65" t="s">
        <v>90</v>
      </c>
      <c r="K13" s="41"/>
      <c r="L13" s="64"/>
    </row>
    <row r="14" spans="1:12" ht="16.8">
      <c r="A14" s="45" t="s">
        <v>91</v>
      </c>
      <c r="B14" s="44">
        <f>EvReport!E163</f>
        <v>3968</v>
      </c>
      <c r="C14" s="51">
        <f>EvReport!J163</f>
        <v>0</v>
      </c>
      <c r="D14" s="44">
        <f>EvReport!H163</f>
        <v>3968</v>
      </c>
      <c r="E14" s="63"/>
      <c r="F14" s="62"/>
      <c r="G14" s="49" t="s">
        <v>91</v>
      </c>
      <c r="H14" s="48">
        <v>3790</v>
      </c>
      <c r="I14" s="1786">
        <f>J14-H14</f>
        <v>0</v>
      </c>
      <c r="J14" s="2246">
        <v>3790</v>
      </c>
      <c r="K14" s="61"/>
      <c r="L14" s="60"/>
    </row>
    <row r="15" spans="1:12" ht="16.2">
      <c r="A15" s="45" t="s">
        <v>92</v>
      </c>
      <c r="B15" s="44">
        <f>EvReport!E164</f>
        <v>1032</v>
      </c>
      <c r="C15" s="51">
        <f>EvReport!J164</f>
        <v>0</v>
      </c>
      <c r="D15" s="44">
        <f>EvReport!H164</f>
        <v>1032</v>
      </c>
      <c r="E15" s="58"/>
      <c r="F15" s="57"/>
      <c r="G15" s="49" t="s">
        <v>92</v>
      </c>
      <c r="H15" s="48">
        <v>996</v>
      </c>
      <c r="I15" s="1786">
        <f t="shared" ref="I15:I22" si="0">J15-H15</f>
        <v>0</v>
      </c>
      <c r="J15" s="2246">
        <v>996</v>
      </c>
      <c r="K15" s="59"/>
      <c r="L15" s="46"/>
    </row>
    <row r="16" spans="1:12" ht="16.2">
      <c r="A16" s="45" t="s">
        <v>93</v>
      </c>
      <c r="B16" s="44">
        <f>EvReport!E165</f>
        <v>1304</v>
      </c>
      <c r="C16" s="51">
        <f>EvReport!J165</f>
        <v>0</v>
      </c>
      <c r="D16" s="44">
        <f>EvReport!H165</f>
        <v>1304</v>
      </c>
      <c r="E16" s="58"/>
      <c r="F16" s="57"/>
      <c r="G16" s="49" t="s">
        <v>93</v>
      </c>
      <c r="H16" s="48">
        <v>907</v>
      </c>
      <c r="I16" s="1786">
        <f t="shared" si="0"/>
        <v>0</v>
      </c>
      <c r="J16" s="2246">
        <v>907</v>
      </c>
      <c r="K16" s="56"/>
      <c r="L16" s="46"/>
    </row>
    <row r="17" spans="1:12" ht="16.2">
      <c r="A17" s="45" t="s">
        <v>94</v>
      </c>
      <c r="B17" s="44">
        <f>EvReport!E166</f>
        <v>1083</v>
      </c>
      <c r="C17" s="51">
        <f>EvReport!J166</f>
        <v>0</v>
      </c>
      <c r="D17" s="44">
        <f>EvReport!H166</f>
        <v>1083</v>
      </c>
      <c r="E17" s="55"/>
      <c r="F17" s="54"/>
      <c r="G17" s="49" t="s">
        <v>94</v>
      </c>
      <c r="H17" s="48">
        <v>769</v>
      </c>
      <c r="I17" s="1786">
        <f t="shared" si="0"/>
        <v>0</v>
      </c>
      <c r="J17" s="2246">
        <v>769</v>
      </c>
      <c r="K17" s="47"/>
      <c r="L17" s="46"/>
    </row>
    <row r="18" spans="1:12" ht="16.2">
      <c r="A18" s="2311" t="s">
        <v>1135</v>
      </c>
      <c r="B18" s="44">
        <f>EvReport!E167</f>
        <v>967</v>
      </c>
      <c r="C18" s="51">
        <f>EvReport!J167</f>
        <v>0</v>
      </c>
      <c r="D18" s="44">
        <f>EvReport!H167</f>
        <v>967</v>
      </c>
      <c r="E18" s="53"/>
      <c r="F18" s="46"/>
      <c r="G18" s="49" t="s">
        <v>1135</v>
      </c>
      <c r="H18" s="48">
        <v>659</v>
      </c>
      <c r="I18" s="1786">
        <f t="shared" si="0"/>
        <v>0</v>
      </c>
      <c r="J18" s="2246">
        <v>659</v>
      </c>
      <c r="K18" s="47"/>
      <c r="L18" s="46"/>
    </row>
    <row r="19" spans="1:12" ht="16.2">
      <c r="A19" s="45" t="s">
        <v>95</v>
      </c>
      <c r="B19" s="44">
        <f>EvReport!E168</f>
        <v>764</v>
      </c>
      <c r="C19" s="51">
        <f>EvReport!J168</f>
        <v>0</v>
      </c>
      <c r="D19" s="44">
        <f>EvReport!H168</f>
        <v>764</v>
      </c>
      <c r="E19" s="53"/>
      <c r="F19" s="52"/>
      <c r="G19" s="49" t="s">
        <v>95</v>
      </c>
      <c r="H19" s="48">
        <v>381</v>
      </c>
      <c r="I19" s="1786">
        <f t="shared" si="0"/>
        <v>0</v>
      </c>
      <c r="J19" s="2246">
        <v>381</v>
      </c>
      <c r="K19" s="47"/>
      <c r="L19" s="46"/>
    </row>
    <row r="20" spans="1:12" ht="16.2">
      <c r="A20" s="45" t="s">
        <v>96</v>
      </c>
      <c r="B20" s="44">
        <f>EvReport!E169</f>
        <v>429</v>
      </c>
      <c r="C20" s="51">
        <f>EvReport!J169</f>
        <v>0</v>
      </c>
      <c r="D20" s="44">
        <f>EvReport!H169</f>
        <v>429</v>
      </c>
      <c r="E20" s="50"/>
      <c r="F20" s="46"/>
      <c r="G20" s="49" t="s">
        <v>96</v>
      </c>
      <c r="H20" s="48">
        <v>268</v>
      </c>
      <c r="I20" s="1786">
        <f t="shared" si="0"/>
        <v>0</v>
      </c>
      <c r="J20" s="2246">
        <v>268</v>
      </c>
      <c r="K20" s="47"/>
      <c r="L20" s="46"/>
    </row>
    <row r="21" spans="1:12" ht="16.2">
      <c r="A21" s="45" t="s">
        <v>97</v>
      </c>
      <c r="B21" s="44">
        <f>EvReport!E170</f>
        <v>269</v>
      </c>
      <c r="C21" s="51">
        <f>EvReport!J170</f>
        <v>0</v>
      </c>
      <c r="D21" s="44">
        <f>EvReport!H170</f>
        <v>269</v>
      </c>
      <c r="E21" s="50"/>
      <c r="F21" s="46"/>
      <c r="G21" s="49" t="s">
        <v>97</v>
      </c>
      <c r="H21" s="48">
        <v>167</v>
      </c>
      <c r="I21" s="1786">
        <f t="shared" si="0"/>
        <v>0</v>
      </c>
      <c r="J21" s="2246">
        <v>167</v>
      </c>
      <c r="K21" s="47"/>
      <c r="L21" s="46"/>
    </row>
    <row r="22" spans="1:12" ht="16.2">
      <c r="A22" s="45" t="s">
        <v>98</v>
      </c>
      <c r="B22" s="44">
        <f>EvReport!E171</f>
        <v>523</v>
      </c>
      <c r="C22" s="51">
        <f>EvReport!J171</f>
        <v>0</v>
      </c>
      <c r="D22" s="44">
        <f>EvReport!H171</f>
        <v>523</v>
      </c>
      <c r="E22" s="50"/>
      <c r="F22" s="46"/>
      <c r="G22" s="49" t="s">
        <v>98</v>
      </c>
      <c r="H22" s="48">
        <v>476</v>
      </c>
      <c r="I22" s="1786">
        <f t="shared" si="0"/>
        <v>0</v>
      </c>
      <c r="J22" s="2246">
        <v>476</v>
      </c>
      <c r="K22" s="47"/>
      <c r="L22" s="46"/>
    </row>
    <row r="23" spans="1:12" ht="16.2">
      <c r="A23" s="45" t="s">
        <v>99</v>
      </c>
      <c r="B23" s="44">
        <f>SUM(B14:B22)</f>
        <v>10339</v>
      </c>
      <c r="C23" s="44">
        <f>SUM(C14:C22)</f>
        <v>0</v>
      </c>
      <c r="D23" s="44">
        <f>SUM(D14:D22)</f>
        <v>10339</v>
      </c>
      <c r="E23" s="43"/>
      <c r="F23" s="40"/>
      <c r="G23" s="42" t="s">
        <v>99</v>
      </c>
      <c r="H23" s="2633">
        <v>8413</v>
      </c>
      <c r="I23" s="2633">
        <f>SUM(I14:I22)</f>
        <v>0</v>
      </c>
      <c r="J23" s="2634">
        <v>8413</v>
      </c>
      <c r="K23" s="41"/>
      <c r="L23" s="40"/>
    </row>
    <row r="24" spans="1:12" ht="16.2">
      <c r="A24" s="36"/>
      <c r="B24" s="36"/>
      <c r="C24" s="36"/>
      <c r="D24" s="36"/>
      <c r="E24" s="36"/>
      <c r="F24" s="36"/>
      <c r="G24" s="36"/>
      <c r="H24" s="38" t="s">
        <v>18</v>
      </c>
      <c r="I24" s="38"/>
      <c r="J24" s="38"/>
      <c r="K24" s="37"/>
      <c r="L24" s="37"/>
    </row>
    <row r="25" spans="1:12" ht="16.2">
      <c r="A25" s="36"/>
      <c r="B25" s="36"/>
      <c r="C25" s="36"/>
      <c r="D25" s="36"/>
      <c r="E25" s="36"/>
      <c r="F25" s="36"/>
      <c r="G25" s="36"/>
      <c r="H25" s="38"/>
      <c r="I25" s="38"/>
      <c r="J25" s="37"/>
      <c r="K25" s="37"/>
      <c r="L25" s="37"/>
    </row>
    <row r="26" spans="1:12" ht="16.2">
      <c r="A26" s="36" t="s">
        <v>100</v>
      </c>
      <c r="B26" s="36"/>
      <c r="C26" s="36"/>
      <c r="D26" s="36"/>
      <c r="E26" s="36"/>
      <c r="F26" s="39"/>
      <c r="G26" s="36"/>
      <c r="H26" s="37"/>
      <c r="I26" s="38"/>
      <c r="J26" s="37" t="s">
        <v>101</v>
      </c>
      <c r="K26" s="37"/>
      <c r="L26" s="37"/>
    </row>
    <row r="27" spans="1:12" ht="16.2">
      <c r="A27" s="35" t="s">
        <v>102</v>
      </c>
      <c r="B27" s="35"/>
      <c r="C27" s="35"/>
      <c r="D27" s="35"/>
      <c r="E27" s="35"/>
      <c r="F27" s="36"/>
      <c r="G27" s="35"/>
      <c r="H27" s="34" t="s">
        <v>103</v>
      </c>
      <c r="I27" s="34"/>
      <c r="L27" s="34"/>
    </row>
    <row r="28" spans="1:12" ht="16.2">
      <c r="A28" s="35" t="s">
        <v>104</v>
      </c>
      <c r="B28" s="35"/>
      <c r="C28" s="35"/>
      <c r="D28" s="35"/>
      <c r="E28" s="35"/>
      <c r="F28" s="35"/>
      <c r="G28" s="35"/>
      <c r="H28" s="34"/>
      <c r="I28" s="34"/>
      <c r="L28" s="34"/>
    </row>
    <row r="29" spans="1:12" ht="16.2">
      <c r="A29" s="35" t="s">
        <v>105</v>
      </c>
      <c r="B29" s="35"/>
      <c r="C29" s="35"/>
      <c r="D29" s="35"/>
      <c r="E29" s="35"/>
      <c r="F29" s="35"/>
      <c r="G29" s="35"/>
      <c r="H29" s="34"/>
      <c r="I29" s="34"/>
      <c r="L29" s="34"/>
    </row>
    <row r="30" spans="1:12" ht="18">
      <c r="A30" s="35" t="s">
        <v>107</v>
      </c>
      <c r="B30" s="35"/>
      <c r="C30" s="35"/>
      <c r="D30" s="35"/>
      <c r="E30" s="35"/>
      <c r="F30" s="35"/>
      <c r="G30" s="35"/>
      <c r="H30" s="34"/>
      <c r="I30" s="34"/>
      <c r="J30" s="1665" t="s">
        <v>213</v>
      </c>
      <c r="K30" s="1665"/>
      <c r="L30" s="34"/>
    </row>
    <row r="31" spans="1:12" ht="18">
      <c r="I31" s="1666"/>
      <c r="J31" s="1665" t="s">
        <v>214</v>
      </c>
      <c r="K31" s="1665"/>
    </row>
    <row r="32" spans="1:12" ht="18">
      <c r="I32" s="1666"/>
      <c r="J32" s="1665" t="s">
        <v>106</v>
      </c>
      <c r="K32" s="1665"/>
    </row>
    <row r="33" spans="9:11" ht="15">
      <c r="I33" s="1666"/>
      <c r="J33" s="1666"/>
      <c r="K33" s="1666"/>
    </row>
  </sheetData>
  <customSheetViews>
    <customSheetView guid="{B91C2E87-5EDA-40AE-AC27-0E2C17E803CE}" showPageBreaks="1" printArea="1">
      <selection activeCell="J14" sqref="J14:J23"/>
      <pageMargins left="0.7" right="0.7" top="0.75" bottom="0.75" header="0.3" footer="0.3"/>
      <pageSetup paperSize="9" scale="74" orientation="landscape" r:id="rId1"/>
    </customSheetView>
    <customSheetView guid="{7C71EF2A-5ADA-494C-8F58-DDA71753DD90}" showPageBreaks="1" printArea="1">
      <selection activeCell="E40" sqref="E40"/>
      <pageMargins left="0.7" right="0.7" top="0.75" bottom="0.75" header="0.3" footer="0.3"/>
      <pageSetup paperSize="9" scale="74" orientation="landscape" r:id="rId2"/>
    </customSheetView>
    <customSheetView guid="{23F4DC00-BC97-4745-AA5C-F05D469CB1EF}" showPageBreaks="1" printArea="1">
      <selection activeCell="J14" sqref="J14:J22"/>
      <pageMargins left="0.7" right="0.7" top="0.75" bottom="0.75" header="0.3" footer="0.3"/>
      <pageSetup paperSize="9" scale="74" orientation="landscape" r:id="rId3"/>
    </customSheetView>
    <customSheetView guid="{5A803268-F6C5-4035-B3E1-A94CB9AA8994}" showPageBreaks="1" printArea="1">
      <selection activeCell="C8" sqref="C8"/>
      <pageMargins left="0.7" right="0.7" top="0.75" bottom="0.75" header="0.3" footer="0.3"/>
      <pageSetup paperSize="9" scale="74" orientation="landscape" r:id="rId4"/>
    </customSheetView>
    <customSheetView guid="{4593F3EE-0998-4E0E-994A-E02D6BAF3A4B}" showPageBreaks="1" printArea="1">
      <selection activeCell="J14" sqref="J14:J22"/>
      <pageMargins left="0.7" right="0.7" top="0.75" bottom="0.75" header="0.3" footer="0.3"/>
      <pageSetup paperSize="9" scale="74" orientation="landscape" r:id="rId5"/>
    </customSheetView>
  </customSheetViews>
  <mergeCells count="2">
    <mergeCell ref="E11:F11"/>
    <mergeCell ref="K11:L11"/>
  </mergeCells>
  <pageMargins left="0.7" right="0.7" top="0.75" bottom="0.75" header="0.3" footer="0.3"/>
  <pageSetup paperSize="9" scale="74" orientation="landscape" r:id="rId6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4">
    <tabColor rgb="FF7030A0"/>
  </sheetPr>
  <dimension ref="B3:X44"/>
  <sheetViews>
    <sheetView workbookViewId="0">
      <selection activeCell="W11" sqref="W11"/>
    </sheetView>
  </sheetViews>
  <sheetFormatPr defaultRowHeight="14.4"/>
  <cols>
    <col min="1" max="1" width="3.88671875" customWidth="1"/>
    <col min="2" max="2" width="9" customWidth="1"/>
    <col min="3" max="3" width="12.5546875" customWidth="1"/>
    <col min="4" max="4" width="9.88671875" customWidth="1"/>
    <col min="5" max="5" width="11.44140625" customWidth="1"/>
    <col min="6" max="6" width="11.33203125" customWidth="1"/>
    <col min="7" max="7" width="15.109375" customWidth="1"/>
    <col min="8" max="8" width="7.44140625" customWidth="1"/>
    <col min="9" max="9" width="11.44140625" customWidth="1"/>
    <col min="10" max="10" width="7.5546875" customWidth="1"/>
    <col min="11" max="11" width="6.109375" customWidth="1"/>
    <col min="12" max="12" width="6" customWidth="1"/>
    <col min="13" max="13" width="7.109375" customWidth="1"/>
    <col min="14" max="14" width="6.88671875" customWidth="1"/>
    <col min="15" max="15" width="7.109375" customWidth="1"/>
    <col min="16" max="16" width="8.44140625" customWidth="1"/>
    <col min="17" max="17" width="13.88671875" customWidth="1"/>
    <col min="18" max="18" width="4.109375" customWidth="1"/>
    <col min="19" max="19" width="11.33203125" customWidth="1"/>
    <col min="20" max="20" width="3.44140625" customWidth="1"/>
    <col min="21" max="21" width="8" customWidth="1"/>
  </cols>
  <sheetData>
    <row r="3" spans="2:24" ht="15.6">
      <c r="B3" s="3613" t="s">
        <v>1107</v>
      </c>
      <c r="C3" s="3614"/>
      <c r="D3" s="3614"/>
      <c r="E3" s="3614"/>
      <c r="F3" s="3615"/>
      <c r="G3" s="7"/>
      <c r="H3" s="1577" t="s">
        <v>1047</v>
      </c>
      <c r="I3" s="1578" t="s">
        <v>767</v>
      </c>
      <c r="J3" s="3605" t="s">
        <v>112</v>
      </c>
      <c r="K3" s="3606"/>
      <c r="L3" s="3605" t="s">
        <v>785</v>
      </c>
      <c r="M3" s="3606"/>
      <c r="N3" s="3605" t="s">
        <v>113</v>
      </c>
      <c r="O3" s="3606"/>
      <c r="P3" s="3607" t="s">
        <v>188</v>
      </c>
      <c r="Q3" s="3608"/>
      <c r="R3" s="3608"/>
      <c r="S3" s="3608"/>
      <c r="T3" s="3608"/>
      <c r="U3" s="3609"/>
    </row>
    <row r="4" spans="2:24">
      <c r="B4" s="3616" t="s">
        <v>108</v>
      </c>
      <c r="C4" s="1601" t="s">
        <v>12</v>
      </c>
      <c r="D4" s="1600"/>
      <c r="E4" s="3616" t="s">
        <v>112</v>
      </c>
      <c r="F4" s="3616" t="s">
        <v>113</v>
      </c>
      <c r="G4" s="7"/>
      <c r="H4" s="1577" t="s">
        <v>951</v>
      </c>
      <c r="I4" s="1577" t="s">
        <v>1048</v>
      </c>
      <c r="J4" s="1577" t="s">
        <v>41</v>
      </c>
      <c r="K4" s="1577" t="s">
        <v>1049</v>
      </c>
      <c r="L4" s="1577" t="s">
        <v>41</v>
      </c>
      <c r="M4" s="1577" t="s">
        <v>1049</v>
      </c>
      <c r="N4" s="1577" t="s">
        <v>41</v>
      </c>
      <c r="O4" s="1577" t="s">
        <v>1049</v>
      </c>
      <c r="P4" s="3610"/>
      <c r="Q4" s="3611"/>
      <c r="R4" s="3611"/>
      <c r="S4" s="3611"/>
      <c r="T4" s="3611"/>
      <c r="U4" s="3612"/>
    </row>
    <row r="5" spans="2:24" ht="17.399999999999999">
      <c r="B5" s="3617"/>
      <c r="C5" s="1601" t="s">
        <v>41</v>
      </c>
      <c r="D5" s="1601"/>
      <c r="E5" s="3617"/>
      <c r="F5" s="3617"/>
      <c r="G5" s="7"/>
      <c r="H5" s="1579">
        <v>4.1666666666666664E-2</v>
      </c>
      <c r="I5" s="1598">
        <v>400</v>
      </c>
      <c r="J5" s="1598">
        <v>-220</v>
      </c>
      <c r="K5" s="1598">
        <v>20</v>
      </c>
      <c r="L5" s="1598">
        <v>270</v>
      </c>
      <c r="M5" s="1598">
        <v>65</v>
      </c>
      <c r="N5" s="1598">
        <v>-240</v>
      </c>
      <c r="O5" s="1598">
        <v>80</v>
      </c>
      <c r="P5" s="1580" t="s">
        <v>189</v>
      </c>
      <c r="Q5" s="1581"/>
      <c r="R5" s="1581"/>
      <c r="S5" s="1581"/>
      <c r="T5" s="1581"/>
      <c r="U5" s="1582" t="s">
        <v>25</v>
      </c>
    </row>
    <row r="6" spans="2:24" ht="15.6">
      <c r="B6" s="1615">
        <v>0</v>
      </c>
      <c r="C6" s="373">
        <f>E6+F6</f>
        <v>-440</v>
      </c>
      <c r="D6" s="374"/>
      <c r="E6" s="1613">
        <f>E32</f>
        <v>-200</v>
      </c>
      <c r="F6" s="1613">
        <f>F32</f>
        <v>-240</v>
      </c>
      <c r="G6" s="7"/>
      <c r="H6" s="1579">
        <v>8.3333333333333329E-2</v>
      </c>
      <c r="I6" s="1598">
        <v>400</v>
      </c>
      <c r="J6" s="1598">
        <v>-200</v>
      </c>
      <c r="K6" s="1598">
        <v>20</v>
      </c>
      <c r="L6" s="1598">
        <v>270</v>
      </c>
      <c r="M6" s="1598">
        <v>65</v>
      </c>
      <c r="N6" s="1598">
        <v>-240</v>
      </c>
      <c r="O6" s="1598">
        <v>80</v>
      </c>
      <c r="P6" s="1583"/>
      <c r="Q6" s="1584"/>
      <c r="R6" s="1584"/>
      <c r="S6" s="1584"/>
      <c r="T6" s="1584"/>
      <c r="U6" s="1585"/>
    </row>
    <row r="7" spans="2:24" ht="17.399999999999999">
      <c r="B7" s="1615">
        <v>4.1666666666666602E-2</v>
      </c>
      <c r="C7" s="373">
        <f t="shared" ref="C7:C32" si="0">E7+F7</f>
        <v>-460</v>
      </c>
      <c r="D7" s="374"/>
      <c r="E7" s="1613">
        <f>J5</f>
        <v>-220</v>
      </c>
      <c r="F7" s="1613">
        <f>N5</f>
        <v>-240</v>
      </c>
      <c r="G7" s="13"/>
      <c r="H7" s="1579">
        <v>0.125</v>
      </c>
      <c r="I7" s="1598">
        <v>440</v>
      </c>
      <c r="J7" s="1598">
        <v>-220</v>
      </c>
      <c r="K7" s="1598">
        <v>20</v>
      </c>
      <c r="L7" s="1598">
        <v>270</v>
      </c>
      <c r="M7" s="1598">
        <v>65</v>
      </c>
      <c r="N7" s="1598">
        <v>-260</v>
      </c>
      <c r="O7" s="1598">
        <v>80</v>
      </c>
      <c r="P7" s="1586" t="s">
        <v>190</v>
      </c>
      <c r="Q7" s="1587">
        <v>55.99</v>
      </c>
      <c r="R7" s="1587" t="s">
        <v>191</v>
      </c>
      <c r="S7" s="1587">
        <v>55.2</v>
      </c>
      <c r="T7" s="1588" t="s">
        <v>1094</v>
      </c>
      <c r="U7" s="1589">
        <v>0.78999999999999915</v>
      </c>
    </row>
    <row r="8" spans="2:24" ht="17.399999999999999">
      <c r="B8" s="1615">
        <v>8.3333333333333301E-2</v>
      </c>
      <c r="C8" s="373">
        <f t="shared" si="0"/>
        <v>-440</v>
      </c>
      <c r="D8" s="374"/>
      <c r="E8" s="1613">
        <f t="shared" ref="E8:E32" si="1">J6</f>
        <v>-200</v>
      </c>
      <c r="F8" s="1613">
        <f t="shared" ref="F8:F32" si="2">N6</f>
        <v>-240</v>
      </c>
      <c r="G8" s="1436"/>
      <c r="H8" s="1579">
        <v>0.16666666666666699</v>
      </c>
      <c r="I8" s="1598">
        <v>440</v>
      </c>
      <c r="J8" s="1598">
        <v>-220</v>
      </c>
      <c r="K8" s="1598">
        <v>20</v>
      </c>
      <c r="L8" s="1598">
        <v>330</v>
      </c>
      <c r="M8" s="1598">
        <v>70</v>
      </c>
      <c r="N8" s="1598">
        <v>-260</v>
      </c>
      <c r="O8" s="1598">
        <v>80</v>
      </c>
      <c r="P8" s="1586"/>
      <c r="Q8" s="1587"/>
      <c r="R8" s="1587"/>
      <c r="S8" s="1587"/>
      <c r="T8" s="1587"/>
      <c r="U8" s="1589"/>
    </row>
    <row r="9" spans="2:24" ht="17.399999999999999">
      <c r="B9" s="1615">
        <v>0.125</v>
      </c>
      <c r="C9" s="373">
        <f t="shared" si="0"/>
        <v>-480</v>
      </c>
      <c r="D9" s="374"/>
      <c r="E9" s="1613">
        <f t="shared" si="1"/>
        <v>-220</v>
      </c>
      <c r="F9" s="1613">
        <f t="shared" si="2"/>
        <v>-260</v>
      </c>
      <c r="G9" s="1436"/>
      <c r="H9" s="1579">
        <v>0.20833333333333401</v>
      </c>
      <c r="I9" s="1598">
        <v>500</v>
      </c>
      <c r="J9" s="1598">
        <v>-240</v>
      </c>
      <c r="K9" s="1598">
        <v>30</v>
      </c>
      <c r="L9" s="1598">
        <v>330</v>
      </c>
      <c r="M9" s="1598">
        <v>70</v>
      </c>
      <c r="N9" s="1598">
        <v>-300</v>
      </c>
      <c r="O9" s="1598">
        <v>60</v>
      </c>
      <c r="P9" s="1586" t="s">
        <v>192</v>
      </c>
      <c r="Q9" s="1587">
        <v>684.26</v>
      </c>
      <c r="R9" s="1587" t="s">
        <v>191</v>
      </c>
      <c r="S9" s="1587">
        <v>683.63</v>
      </c>
      <c r="T9" s="1588" t="s">
        <v>1094</v>
      </c>
      <c r="U9" s="1589">
        <v>0.62999999999999545</v>
      </c>
    </row>
    <row r="10" spans="2:24" ht="16.2" thickBot="1">
      <c r="B10" s="1615">
        <v>0.16666666666666699</v>
      </c>
      <c r="C10" s="373">
        <f t="shared" si="0"/>
        <v>-480</v>
      </c>
      <c r="D10" s="374"/>
      <c r="E10" s="1613">
        <f t="shared" si="1"/>
        <v>-220</v>
      </c>
      <c r="F10" s="1613">
        <f t="shared" si="2"/>
        <v>-260</v>
      </c>
      <c r="G10" s="7"/>
      <c r="H10" s="1590">
        <v>0.25</v>
      </c>
      <c r="I10" s="1598">
        <v>500</v>
      </c>
      <c r="J10" s="1598">
        <v>-240</v>
      </c>
      <c r="K10" s="1598">
        <v>40</v>
      </c>
      <c r="L10" s="1598">
        <v>310</v>
      </c>
      <c r="M10" s="1598">
        <v>50</v>
      </c>
      <c r="N10" s="1598">
        <v>-320</v>
      </c>
      <c r="O10" s="1598">
        <v>60</v>
      </c>
      <c r="P10" s="1784"/>
      <c r="Q10" s="1591"/>
      <c r="R10" s="1591"/>
      <c r="S10" s="1591"/>
      <c r="T10" s="1591"/>
      <c r="U10" s="1785"/>
      <c r="X10" t="s">
        <v>1244</v>
      </c>
    </row>
    <row r="11" spans="2:24" ht="18" thickTop="1">
      <c r="B11" s="1616">
        <v>0.20833333333333401</v>
      </c>
      <c r="C11" s="373">
        <f t="shared" si="0"/>
        <v>-540</v>
      </c>
      <c r="D11" s="374"/>
      <c r="E11" s="1613">
        <f t="shared" si="1"/>
        <v>-240</v>
      </c>
      <c r="F11" s="1613">
        <f t="shared" si="2"/>
        <v>-300</v>
      </c>
      <c r="G11" s="7"/>
      <c r="H11" s="1592">
        <v>0.29166666666666702</v>
      </c>
      <c r="I11" s="1599">
        <v>400</v>
      </c>
      <c r="J11" s="1598">
        <v>-260</v>
      </c>
      <c r="K11" s="1598">
        <v>40</v>
      </c>
      <c r="L11" s="1598">
        <v>315</v>
      </c>
      <c r="M11" s="1598">
        <v>50</v>
      </c>
      <c r="N11" s="1598">
        <v>-320</v>
      </c>
      <c r="O11" s="1598">
        <v>80</v>
      </c>
      <c r="P11" s="1593" t="s">
        <v>193</v>
      </c>
      <c r="Q11" s="1594"/>
      <c r="R11" s="1594"/>
      <c r="S11" s="1594"/>
      <c r="T11" s="1594"/>
      <c r="U11" s="1595" t="s">
        <v>25</v>
      </c>
    </row>
    <row r="12" spans="2:24" ht="15.6">
      <c r="B12" s="1616">
        <v>0.25</v>
      </c>
      <c r="C12" s="373">
        <f t="shared" si="0"/>
        <v>-560</v>
      </c>
      <c r="D12" s="374"/>
      <c r="E12" s="1613">
        <f t="shared" si="1"/>
        <v>-240</v>
      </c>
      <c r="F12" s="1613">
        <f t="shared" si="2"/>
        <v>-320</v>
      </c>
      <c r="G12" s="7"/>
      <c r="H12" s="1579">
        <v>0.33333333333333398</v>
      </c>
      <c r="I12" s="1598">
        <v>280</v>
      </c>
      <c r="J12" s="1598">
        <v>-240</v>
      </c>
      <c r="K12" s="1598">
        <v>20</v>
      </c>
      <c r="L12" s="1598">
        <v>240</v>
      </c>
      <c r="M12" s="1598">
        <v>40</v>
      </c>
      <c r="N12" s="1598">
        <v>-160</v>
      </c>
      <c r="O12" s="1598">
        <v>80</v>
      </c>
      <c r="P12" s="1583"/>
      <c r="Q12" s="1584"/>
      <c r="R12" s="1584"/>
      <c r="S12" s="1584"/>
      <c r="T12" s="1584"/>
      <c r="U12" s="1585"/>
    </row>
    <row r="13" spans="2:24" ht="17.399999999999999">
      <c r="B13" s="1616">
        <v>0.29166666666666669</v>
      </c>
      <c r="C13" s="373">
        <f t="shared" si="0"/>
        <v>-580</v>
      </c>
      <c r="D13" s="374"/>
      <c r="E13" s="1613">
        <f t="shared" si="1"/>
        <v>-260</v>
      </c>
      <c r="F13" s="1613">
        <f t="shared" si="2"/>
        <v>-320</v>
      </c>
      <c r="G13" s="1434" t="s">
        <v>1030</v>
      </c>
      <c r="H13" s="1579">
        <v>0.375</v>
      </c>
      <c r="I13" s="1598">
        <v>200</v>
      </c>
      <c r="J13" s="1598">
        <v>-120</v>
      </c>
      <c r="K13" s="1598">
        <v>20</v>
      </c>
      <c r="L13" s="1598">
        <v>175</v>
      </c>
      <c r="M13" s="1598">
        <v>30</v>
      </c>
      <c r="N13" s="1598">
        <v>-180</v>
      </c>
      <c r="O13" s="1598">
        <v>60</v>
      </c>
      <c r="P13" s="1586" t="s">
        <v>190</v>
      </c>
      <c r="Q13" s="1587">
        <v>5910.94</v>
      </c>
      <c r="R13" s="1587" t="s">
        <v>191</v>
      </c>
      <c r="S13" s="1587">
        <v>5910.14</v>
      </c>
      <c r="T13" s="1588" t="s">
        <v>1094</v>
      </c>
      <c r="U13" s="1589">
        <v>0.7999999999992724</v>
      </c>
    </row>
    <row r="14" spans="2:24" ht="17.399999999999999">
      <c r="B14" s="1616">
        <v>0.33333333333333331</v>
      </c>
      <c r="C14" s="373">
        <f t="shared" si="0"/>
        <v>-400</v>
      </c>
      <c r="D14" s="374"/>
      <c r="E14" s="1613">
        <f t="shared" si="1"/>
        <v>-240</v>
      </c>
      <c r="F14" s="1613">
        <f t="shared" si="2"/>
        <v>-160</v>
      </c>
      <c r="G14" s="1431">
        <f>MIN(C7:C32)</f>
        <v>-580</v>
      </c>
      <c r="H14" s="1579">
        <v>0.41666666666666702</v>
      </c>
      <c r="I14" s="1598">
        <v>210</v>
      </c>
      <c r="J14" s="1598">
        <v>-100</v>
      </c>
      <c r="K14" s="1598">
        <v>20</v>
      </c>
      <c r="L14" s="1598">
        <v>160</v>
      </c>
      <c r="M14" s="1598">
        <v>30</v>
      </c>
      <c r="N14" s="1598">
        <v>-160</v>
      </c>
      <c r="O14" s="1598">
        <v>70</v>
      </c>
      <c r="P14" s="1586"/>
      <c r="Q14" s="1587"/>
      <c r="R14" s="1587"/>
      <c r="S14" s="1587"/>
      <c r="T14" s="1587"/>
      <c r="U14" s="1589"/>
    </row>
    <row r="15" spans="2:24" ht="17.399999999999999">
      <c r="B15" s="1616">
        <v>0.375</v>
      </c>
      <c r="C15" s="373">
        <f t="shared" si="0"/>
        <v>-300</v>
      </c>
      <c r="D15" s="374"/>
      <c r="E15" s="1613">
        <f t="shared" si="1"/>
        <v>-120</v>
      </c>
      <c r="F15" s="1613">
        <f t="shared" si="2"/>
        <v>-180</v>
      </c>
      <c r="G15" s="1432">
        <f>INDEX(B7:B32,MATCH(G14,C7:C32,0))</f>
        <v>0.29166666666666669</v>
      </c>
      <c r="H15" s="1579">
        <v>0.45833333333333398</v>
      </c>
      <c r="I15" s="1598">
        <v>220</v>
      </c>
      <c r="J15" s="1598">
        <v>-120</v>
      </c>
      <c r="K15" s="1598">
        <v>20</v>
      </c>
      <c r="L15" s="1598">
        <v>160</v>
      </c>
      <c r="M15" s="1598">
        <v>30</v>
      </c>
      <c r="N15" s="1598">
        <v>-180</v>
      </c>
      <c r="O15" s="1598">
        <v>60</v>
      </c>
      <c r="P15" s="1586" t="s">
        <v>192</v>
      </c>
      <c r="Q15" s="1587">
        <v>6000.74</v>
      </c>
      <c r="R15" s="1587" t="s">
        <v>191</v>
      </c>
      <c r="S15" s="1587">
        <v>5999.94</v>
      </c>
      <c r="T15" s="1588" t="s">
        <v>1094</v>
      </c>
      <c r="U15" s="1589">
        <v>0.8000000000001819</v>
      </c>
    </row>
    <row r="16" spans="2:24" ht="21" thickBot="1">
      <c r="B16" s="1616">
        <v>0.41666666666666669</v>
      </c>
      <c r="C16" s="373">
        <f t="shared" si="0"/>
        <v>-260</v>
      </c>
      <c r="D16" s="374"/>
      <c r="E16" s="1613">
        <f t="shared" si="1"/>
        <v>-100</v>
      </c>
      <c r="F16" s="1613">
        <f t="shared" si="2"/>
        <v>-160</v>
      </c>
      <c r="G16" s="7"/>
      <c r="H16" s="1590">
        <v>0.5</v>
      </c>
      <c r="I16" s="1598">
        <v>260</v>
      </c>
      <c r="J16" s="1598">
        <v>-140</v>
      </c>
      <c r="K16" s="1598">
        <v>20</v>
      </c>
      <c r="L16" s="1598">
        <v>220</v>
      </c>
      <c r="M16" s="1598">
        <v>35</v>
      </c>
      <c r="N16" s="1598">
        <v>-240</v>
      </c>
      <c r="O16" s="1598">
        <v>70</v>
      </c>
      <c r="P16" s="1784"/>
      <c r="Q16" s="1596"/>
      <c r="R16" s="1596"/>
      <c r="S16" s="1596"/>
      <c r="T16" s="1596"/>
      <c r="U16" s="1597"/>
    </row>
    <row r="17" spans="2:21" ht="18" thickTop="1">
      <c r="B17" s="1616">
        <v>0.45833333333333331</v>
      </c>
      <c r="C17" s="373">
        <f t="shared" si="0"/>
        <v>-300</v>
      </c>
      <c r="D17" s="374"/>
      <c r="E17" s="1613">
        <f t="shared" si="1"/>
        <v>-120</v>
      </c>
      <c r="F17" s="1613">
        <f t="shared" si="2"/>
        <v>-180</v>
      </c>
      <c r="G17" s="1435" t="s">
        <v>1060</v>
      </c>
      <c r="H17" s="1592">
        <v>0.54166666666666696</v>
      </c>
      <c r="I17" s="1598">
        <v>250</v>
      </c>
      <c r="J17" s="1598">
        <v>-140</v>
      </c>
      <c r="K17" s="1598">
        <v>40</v>
      </c>
      <c r="L17" s="1598">
        <v>180</v>
      </c>
      <c r="M17" s="1598">
        <v>30</v>
      </c>
      <c r="N17" s="1598">
        <v>-200</v>
      </c>
      <c r="O17" s="1598">
        <v>60</v>
      </c>
      <c r="P17" s="1593" t="s">
        <v>194</v>
      </c>
      <c r="Q17" s="1594"/>
      <c r="R17" s="1594"/>
      <c r="S17" s="1594"/>
      <c r="T17" s="1594"/>
      <c r="U17" s="1595" t="s">
        <v>25</v>
      </c>
    </row>
    <row r="18" spans="2:21" ht="17.399999999999999">
      <c r="B18" s="1616">
        <v>0.5</v>
      </c>
      <c r="C18" s="373">
        <f t="shared" si="0"/>
        <v>-380</v>
      </c>
      <c r="D18" s="374"/>
      <c r="E18" s="1613">
        <f t="shared" si="1"/>
        <v>-140</v>
      </c>
      <c r="F18" s="1613">
        <f t="shared" si="2"/>
        <v>-240</v>
      </c>
      <c r="G18" s="1431">
        <f>INDEX(C7:C32,MATCH(G19,B7:B32,0))</f>
        <v>-420</v>
      </c>
      <c r="H18" s="1579">
        <v>0.58333333333333404</v>
      </c>
      <c r="I18" s="1598">
        <v>500</v>
      </c>
      <c r="J18" s="1598">
        <v>-180</v>
      </c>
      <c r="K18" s="1598">
        <v>40</v>
      </c>
      <c r="L18" s="1598">
        <v>200</v>
      </c>
      <c r="M18" s="1598">
        <v>30</v>
      </c>
      <c r="N18" s="1598">
        <v>-220</v>
      </c>
      <c r="O18" s="1598">
        <v>60</v>
      </c>
      <c r="P18" s="1583"/>
      <c r="Q18" s="1584"/>
      <c r="R18" s="1584"/>
      <c r="S18" s="1584"/>
      <c r="T18" s="1584"/>
      <c r="U18" s="1585"/>
    </row>
    <row r="19" spans="2:21" ht="17.399999999999999">
      <c r="B19" s="1616">
        <v>0.54166666666666896</v>
      </c>
      <c r="C19" s="373">
        <f t="shared" si="0"/>
        <v>-340</v>
      </c>
      <c r="D19" s="374"/>
      <c r="E19" s="1613">
        <f t="shared" si="1"/>
        <v>-140</v>
      </c>
      <c r="F19" s="1613">
        <f t="shared" si="2"/>
        <v>-200</v>
      </c>
      <c r="G19" s="1432">
        <f>EvReport!L6</f>
        <v>0.875</v>
      </c>
      <c r="H19" s="1579">
        <v>0.625</v>
      </c>
      <c r="I19" s="1598">
        <v>240</v>
      </c>
      <c r="J19" s="1598">
        <v>-180</v>
      </c>
      <c r="K19" s="1598">
        <v>40</v>
      </c>
      <c r="L19" s="1598">
        <v>200</v>
      </c>
      <c r="M19" s="1598">
        <v>35</v>
      </c>
      <c r="N19" s="1598">
        <v>-240</v>
      </c>
      <c r="O19" s="1598">
        <v>80</v>
      </c>
      <c r="P19" s="1586" t="s">
        <v>190</v>
      </c>
      <c r="Q19" s="1587">
        <v>6753374</v>
      </c>
      <c r="R19" s="1587" t="s">
        <v>191</v>
      </c>
      <c r="S19" s="1587">
        <v>6751896</v>
      </c>
      <c r="T19" s="1588" t="s">
        <v>1094</v>
      </c>
      <c r="U19" s="1589">
        <v>1478</v>
      </c>
    </row>
    <row r="20" spans="2:21" ht="17.399999999999999">
      <c r="B20" s="1616">
        <v>0.58333333333333337</v>
      </c>
      <c r="C20" s="373">
        <f t="shared" si="0"/>
        <v>-400</v>
      </c>
      <c r="D20" s="374"/>
      <c r="E20" s="1613">
        <f t="shared" si="1"/>
        <v>-180</v>
      </c>
      <c r="F20" s="1613">
        <f t="shared" si="2"/>
        <v>-220</v>
      </c>
      <c r="G20" s="7"/>
      <c r="H20" s="1579">
        <v>0.66666666666666696</v>
      </c>
      <c r="I20" s="1598">
        <v>230</v>
      </c>
      <c r="J20" s="1598">
        <v>-120</v>
      </c>
      <c r="K20" s="1598">
        <v>40</v>
      </c>
      <c r="L20" s="1598">
        <v>200</v>
      </c>
      <c r="M20" s="1598">
        <v>30</v>
      </c>
      <c r="N20" s="1598">
        <v>-120</v>
      </c>
      <c r="O20" s="1598">
        <v>60</v>
      </c>
      <c r="P20" s="1586"/>
      <c r="Q20" s="1587"/>
      <c r="R20" s="1587"/>
      <c r="S20" s="1587"/>
      <c r="T20" s="1587"/>
      <c r="U20" s="1589"/>
    </row>
    <row r="21" spans="2:21" ht="18" thickBot="1">
      <c r="B21" s="1616">
        <v>0.625000000000003</v>
      </c>
      <c r="C21" s="373">
        <f t="shared" si="0"/>
        <v>-420</v>
      </c>
      <c r="D21" s="374"/>
      <c r="E21" s="1613">
        <f t="shared" si="1"/>
        <v>-180</v>
      </c>
      <c r="F21" s="1613">
        <f t="shared" si="2"/>
        <v>-240</v>
      </c>
      <c r="G21" s="7"/>
      <c r="H21" s="1590">
        <v>0.70833333333333404</v>
      </c>
      <c r="I21" s="1598">
        <v>200</v>
      </c>
      <c r="J21" s="1598">
        <v>-80</v>
      </c>
      <c r="K21" s="1598">
        <v>40</v>
      </c>
      <c r="L21" s="1598">
        <v>120</v>
      </c>
      <c r="M21" s="1598">
        <v>15</v>
      </c>
      <c r="N21" s="1598">
        <v>-120</v>
      </c>
      <c r="O21" s="1598">
        <v>60</v>
      </c>
      <c r="P21" s="1586" t="s">
        <v>192</v>
      </c>
      <c r="Q21" s="1587">
        <v>6612998</v>
      </c>
      <c r="R21" s="1587" t="s">
        <v>191</v>
      </c>
      <c r="S21" s="1587">
        <v>6611537</v>
      </c>
      <c r="T21" s="1588" t="s">
        <v>1094</v>
      </c>
      <c r="U21" s="1589">
        <v>1461</v>
      </c>
    </row>
    <row r="22" spans="2:21" ht="21" thickTop="1">
      <c r="B22" s="1616">
        <v>0.66666666666666996</v>
      </c>
      <c r="C22" s="373">
        <f t="shared" si="0"/>
        <v>-240</v>
      </c>
      <c r="D22" s="374"/>
      <c r="E22" s="1613">
        <f t="shared" si="1"/>
        <v>-120</v>
      </c>
      <c r="F22" s="1613">
        <f t="shared" si="2"/>
        <v>-120</v>
      </c>
      <c r="G22" s="7"/>
      <c r="H22" s="1592">
        <v>0.75</v>
      </c>
      <c r="I22" s="1598">
        <v>190</v>
      </c>
      <c r="J22" s="1598">
        <v>-120</v>
      </c>
      <c r="K22" s="1598">
        <v>40</v>
      </c>
      <c r="L22" s="1598">
        <v>120</v>
      </c>
      <c r="M22" s="1598">
        <v>15</v>
      </c>
      <c r="N22" s="1598">
        <v>-120</v>
      </c>
      <c r="O22" s="1598">
        <v>40</v>
      </c>
      <c r="P22" s="1784"/>
      <c r="Q22" s="1596"/>
      <c r="R22" s="1596"/>
      <c r="S22" s="1596"/>
      <c r="T22" s="1596"/>
      <c r="U22" s="1597"/>
    </row>
    <row r="23" spans="2:21" ht="17.399999999999999">
      <c r="B23" s="1616">
        <v>0.70833333333333337</v>
      </c>
      <c r="C23" s="373">
        <f t="shared" si="0"/>
        <v>-200</v>
      </c>
      <c r="D23" s="374"/>
      <c r="E23" s="1613">
        <f t="shared" si="1"/>
        <v>-80</v>
      </c>
      <c r="F23" s="1613">
        <f t="shared" si="2"/>
        <v>-120</v>
      </c>
      <c r="G23" s="7"/>
      <c r="H23" s="1579">
        <v>0.77083333333333337</v>
      </c>
      <c r="I23" s="1598">
        <v>200</v>
      </c>
      <c r="J23" s="1598">
        <v>-100</v>
      </c>
      <c r="K23" s="1598">
        <v>40</v>
      </c>
      <c r="L23" s="1598">
        <v>160</v>
      </c>
      <c r="M23" s="1598">
        <v>15</v>
      </c>
      <c r="N23" s="1598">
        <v>-120</v>
      </c>
      <c r="O23" s="1598">
        <v>40</v>
      </c>
      <c r="P23" s="1593" t="s">
        <v>195</v>
      </c>
      <c r="Q23" s="1594"/>
      <c r="R23" s="1594"/>
      <c r="S23" s="1594"/>
      <c r="T23" s="1594"/>
      <c r="U23" s="1595" t="s">
        <v>25</v>
      </c>
    </row>
    <row r="24" spans="2:21" ht="15.6">
      <c r="B24" s="1616">
        <v>0.75</v>
      </c>
      <c r="C24" s="373">
        <f t="shared" si="0"/>
        <v>-240</v>
      </c>
      <c r="D24" s="374"/>
      <c r="E24" s="1613">
        <f t="shared" si="1"/>
        <v>-120</v>
      </c>
      <c r="F24" s="1613">
        <f t="shared" si="2"/>
        <v>-120</v>
      </c>
      <c r="G24" s="13"/>
      <c r="H24" s="1579">
        <v>0.79166666666666696</v>
      </c>
      <c r="I24" s="1598">
        <v>350</v>
      </c>
      <c r="J24" s="1598">
        <v>-180</v>
      </c>
      <c r="K24" s="1598">
        <v>30</v>
      </c>
      <c r="L24" s="1598">
        <v>210</v>
      </c>
      <c r="M24" s="1598">
        <v>70</v>
      </c>
      <c r="N24" s="1598">
        <v>-200</v>
      </c>
      <c r="O24" s="1598">
        <v>80</v>
      </c>
      <c r="P24" s="1583"/>
      <c r="Q24" s="1584"/>
      <c r="R24" s="1584"/>
      <c r="S24" s="1584"/>
      <c r="T24" s="1584"/>
      <c r="U24" s="1585"/>
    </row>
    <row r="25" spans="2:21" ht="17.399999999999999">
      <c r="B25" s="1616">
        <v>0.77083333333333337</v>
      </c>
      <c r="C25" s="373">
        <f t="shared" si="0"/>
        <v>-220</v>
      </c>
      <c r="D25" s="374"/>
      <c r="E25" s="1613">
        <f t="shared" si="1"/>
        <v>-100</v>
      </c>
      <c r="F25" s="1613">
        <f t="shared" si="2"/>
        <v>-120</v>
      </c>
      <c r="G25" s="7"/>
      <c r="H25" s="1579">
        <v>0.8125</v>
      </c>
      <c r="I25" s="1598">
        <v>350</v>
      </c>
      <c r="J25" s="1598">
        <v>-200</v>
      </c>
      <c r="K25" s="1598">
        <v>20</v>
      </c>
      <c r="L25" s="1598">
        <v>220</v>
      </c>
      <c r="M25" s="1598">
        <v>70</v>
      </c>
      <c r="N25" s="1598">
        <v>-200</v>
      </c>
      <c r="O25" s="1598">
        <v>80</v>
      </c>
      <c r="P25" s="1586" t="s">
        <v>190</v>
      </c>
      <c r="Q25" s="1587">
        <v>6609572</v>
      </c>
      <c r="R25" s="1587" t="s">
        <v>191</v>
      </c>
      <c r="S25" s="1587">
        <v>6608132</v>
      </c>
      <c r="T25" s="1588" t="s">
        <v>1094</v>
      </c>
      <c r="U25" s="1589">
        <v>1440</v>
      </c>
    </row>
    <row r="26" spans="2:21" ht="18" thickBot="1">
      <c r="B26" s="1616">
        <v>0.79166666666666663</v>
      </c>
      <c r="C26" s="373">
        <f t="shared" si="0"/>
        <v>-380</v>
      </c>
      <c r="D26" s="374"/>
      <c r="E26" s="1613">
        <f t="shared" si="1"/>
        <v>-180</v>
      </c>
      <c r="F26" s="1613">
        <f t="shared" si="2"/>
        <v>-200</v>
      </c>
      <c r="G26" s="8"/>
      <c r="H26" s="1590">
        <v>0.83333333333333304</v>
      </c>
      <c r="I26" s="1598">
        <v>360</v>
      </c>
      <c r="J26" s="1598">
        <v>-200</v>
      </c>
      <c r="K26" s="1598">
        <v>20</v>
      </c>
      <c r="L26" s="1598">
        <v>240</v>
      </c>
      <c r="M26" s="1598">
        <v>65</v>
      </c>
      <c r="N26" s="1598">
        <v>-200</v>
      </c>
      <c r="O26" s="1598">
        <v>80</v>
      </c>
      <c r="P26" s="1586"/>
      <c r="Q26" s="1587"/>
      <c r="R26" s="1587"/>
      <c r="S26" s="1587"/>
      <c r="T26" s="1587"/>
      <c r="U26" s="1589"/>
    </row>
    <row r="27" spans="2:21" ht="18" thickTop="1">
      <c r="B27" s="1616">
        <v>0.8125</v>
      </c>
      <c r="C27" s="373">
        <f t="shared" si="0"/>
        <v>-400</v>
      </c>
      <c r="D27" s="374"/>
      <c r="E27" s="1613">
        <f t="shared" si="1"/>
        <v>-200</v>
      </c>
      <c r="F27" s="1613">
        <f t="shared" si="2"/>
        <v>-200</v>
      </c>
      <c r="G27" s="7"/>
      <c r="H27" s="1592">
        <v>0.875</v>
      </c>
      <c r="I27" s="1598">
        <v>400</v>
      </c>
      <c r="J27" s="1598">
        <v>-200</v>
      </c>
      <c r="K27" s="1598">
        <v>20</v>
      </c>
      <c r="L27" s="1598">
        <v>250</v>
      </c>
      <c r="M27" s="1598">
        <v>70</v>
      </c>
      <c r="N27" s="1598">
        <v>-220</v>
      </c>
      <c r="O27" s="1598">
        <v>80</v>
      </c>
      <c r="P27" s="1586" t="s">
        <v>192</v>
      </c>
      <c r="Q27" s="1587">
        <v>539423</v>
      </c>
      <c r="R27" s="1587" t="s">
        <v>191</v>
      </c>
      <c r="S27" s="1587">
        <v>537992</v>
      </c>
      <c r="T27" s="1588" t="s">
        <v>1094</v>
      </c>
      <c r="U27" s="1589">
        <v>1431</v>
      </c>
    </row>
    <row r="28" spans="2:21" ht="15.6">
      <c r="B28" s="1616">
        <v>0.83333333333333337</v>
      </c>
      <c r="C28" s="373">
        <f t="shared" si="0"/>
        <v>-400</v>
      </c>
      <c r="D28" s="374"/>
      <c r="E28" s="1613">
        <f t="shared" si="1"/>
        <v>-200</v>
      </c>
      <c r="F28" s="1613">
        <f t="shared" si="2"/>
        <v>-200</v>
      </c>
      <c r="G28" s="7"/>
      <c r="H28" s="1579">
        <v>0.91666666666666696</v>
      </c>
      <c r="I28" s="1598">
        <v>380</v>
      </c>
      <c r="J28" s="1598">
        <v>-200</v>
      </c>
      <c r="K28" s="1598">
        <v>20</v>
      </c>
      <c r="L28" s="1598">
        <v>250</v>
      </c>
      <c r="M28" s="1598">
        <v>70</v>
      </c>
      <c r="N28" s="1598">
        <v>-240</v>
      </c>
      <c r="O28" s="1598">
        <v>100</v>
      </c>
      <c r="P28" s="1784"/>
      <c r="Q28" s="1591"/>
      <c r="R28" s="1591"/>
      <c r="S28" s="1591"/>
      <c r="T28" s="1591"/>
      <c r="U28" s="1785"/>
    </row>
    <row r="29" spans="2:21" ht="15.75" customHeight="1">
      <c r="B29" s="1616">
        <v>0.875</v>
      </c>
      <c r="C29" s="373">
        <f t="shared" si="0"/>
        <v>-420</v>
      </c>
      <c r="D29" s="374"/>
      <c r="E29" s="1613">
        <f t="shared" si="1"/>
        <v>-200</v>
      </c>
      <c r="F29" s="1613">
        <f t="shared" si="2"/>
        <v>-220</v>
      </c>
      <c r="G29" s="7"/>
      <c r="H29" s="1579">
        <v>0.95833333333333404</v>
      </c>
      <c r="I29" s="1598">
        <v>360</v>
      </c>
      <c r="J29" s="1598">
        <v>-200</v>
      </c>
      <c r="K29" s="1598">
        <v>20</v>
      </c>
      <c r="L29" s="1598">
        <v>210</v>
      </c>
      <c r="M29" s="1598">
        <v>70</v>
      </c>
      <c r="N29" s="1598">
        <v>-200</v>
      </c>
      <c r="O29" s="1598">
        <v>100</v>
      </c>
      <c r="P29" s="1673" t="s">
        <v>188</v>
      </c>
      <c r="Q29" s="1667"/>
      <c r="R29" s="1667"/>
      <c r="S29" s="1667"/>
      <c r="T29" s="1667"/>
      <c r="U29" s="1668"/>
    </row>
    <row r="30" spans="2:21" ht="15.75" customHeight="1">
      <c r="B30" s="1616">
        <v>0.91666666666666663</v>
      </c>
      <c r="C30" s="373">
        <f t="shared" si="0"/>
        <v>-440</v>
      </c>
      <c r="D30" s="374"/>
      <c r="E30" s="1613">
        <f t="shared" si="1"/>
        <v>-200</v>
      </c>
      <c r="F30" s="1613">
        <f t="shared" si="2"/>
        <v>-240</v>
      </c>
      <c r="G30" s="7"/>
      <c r="H30" s="1579" t="s">
        <v>24</v>
      </c>
      <c r="I30" s="1598">
        <v>380</v>
      </c>
      <c r="J30" s="1598">
        <v>-200</v>
      </c>
      <c r="K30" s="1598">
        <v>20</v>
      </c>
      <c r="L30" s="1598">
        <v>225</v>
      </c>
      <c r="M30" s="1598">
        <v>70</v>
      </c>
      <c r="N30" s="1598">
        <v>-240</v>
      </c>
      <c r="O30" s="1598">
        <v>100</v>
      </c>
      <c r="P30" s="1669"/>
      <c r="Q30" s="1670"/>
      <c r="R30" s="1670"/>
      <c r="S30" s="1670"/>
      <c r="T30" s="1670"/>
      <c r="U30" s="1671"/>
    </row>
    <row r="31" spans="2:21" ht="15">
      <c r="B31" s="1616">
        <v>0.95833333333333337</v>
      </c>
      <c r="C31" s="373">
        <f t="shared" si="0"/>
        <v>-400</v>
      </c>
      <c r="D31" s="374"/>
      <c r="E31" s="1613">
        <f t="shared" si="1"/>
        <v>-200</v>
      </c>
      <c r="F31" s="1613">
        <f t="shared" si="2"/>
        <v>-200</v>
      </c>
      <c r="G31" s="7"/>
    </row>
    <row r="32" spans="2:21" ht="15.6" thickBot="1">
      <c r="B32" s="1617" t="s">
        <v>24</v>
      </c>
      <c r="C32" s="1602">
        <f t="shared" si="0"/>
        <v>-440</v>
      </c>
      <c r="D32" s="1603"/>
      <c r="E32" s="1614">
        <f t="shared" si="1"/>
        <v>-200</v>
      </c>
      <c r="F32" s="1614">
        <f t="shared" si="2"/>
        <v>-240</v>
      </c>
      <c r="G32" s="9"/>
    </row>
    <row r="33" spans="2:7" ht="16.2" thickBot="1">
      <c r="B33" s="1608"/>
      <c r="C33" s="3621" t="s">
        <v>109</v>
      </c>
      <c r="D33" s="3622"/>
      <c r="E33" s="3623" t="s">
        <v>1050</v>
      </c>
      <c r="F33" s="3624"/>
      <c r="G33" s="10"/>
    </row>
    <row r="34" spans="2:7">
      <c r="B34" s="1609" t="s">
        <v>1051</v>
      </c>
      <c r="C34" s="1611">
        <f>Q7</f>
        <v>55.99</v>
      </c>
      <c r="D34" s="1606">
        <f>S7</f>
        <v>55.2</v>
      </c>
      <c r="E34" s="1611">
        <f>Q19</f>
        <v>6753374</v>
      </c>
      <c r="F34" s="1606">
        <f>S19</f>
        <v>6751896</v>
      </c>
      <c r="G34" s="11"/>
    </row>
    <row r="35" spans="2:7" ht="15" thickBot="1">
      <c r="B35" s="1610" t="s">
        <v>1052</v>
      </c>
      <c r="C35" s="1612">
        <f>Q9</f>
        <v>684.26</v>
      </c>
      <c r="D35" s="1607">
        <f>S9</f>
        <v>683.63</v>
      </c>
      <c r="E35" s="1612">
        <f>Q21</f>
        <v>6612998</v>
      </c>
      <c r="F35" s="1607">
        <f>S21</f>
        <v>6611537</v>
      </c>
      <c r="G35" s="12"/>
    </row>
    <row r="36" spans="2:7">
      <c r="B36" s="1604"/>
      <c r="C36" s="1605"/>
      <c r="D36" s="1604"/>
      <c r="E36" s="1604"/>
      <c r="F36" s="1604"/>
      <c r="G36" s="13"/>
    </row>
    <row r="37" spans="2:7">
      <c r="B37" s="1790" t="s">
        <v>111</v>
      </c>
      <c r="C37" s="3618">
        <f>C38+E38</f>
        <v>5281999.9999999907</v>
      </c>
      <c r="D37" s="3619"/>
      <c r="E37" s="3619"/>
      <c r="F37" s="3620"/>
      <c r="G37" s="7"/>
    </row>
    <row r="38" spans="2:7">
      <c r="B38" s="1790" t="s">
        <v>111</v>
      </c>
      <c r="C38" s="3618">
        <f>((C34-D34)+(C35-D35))*1650000</f>
        <v>2342999.9999999912</v>
      </c>
      <c r="D38" s="3620"/>
      <c r="E38" s="3618">
        <f>((E34-F34)+(E35-F35))*1000</f>
        <v>2939000</v>
      </c>
      <c r="F38" s="3620"/>
      <c r="G38" s="6"/>
    </row>
    <row r="39" spans="2:7">
      <c r="B39" s="6"/>
      <c r="C39" s="6"/>
      <c r="D39" s="6"/>
      <c r="E39" s="6"/>
      <c r="F39" s="6"/>
      <c r="G39" s="6"/>
    </row>
    <row r="40" spans="2:7">
      <c r="B40" s="6"/>
      <c r="C40" s="1787"/>
      <c r="D40" s="1788"/>
      <c r="E40" s="1788"/>
      <c r="F40" s="1788"/>
      <c r="G40" s="1789"/>
    </row>
    <row r="41" spans="2:7">
      <c r="B41" s="6"/>
      <c r="C41" s="6"/>
      <c r="D41" s="6"/>
      <c r="E41" s="6"/>
      <c r="F41" s="6"/>
      <c r="G41" s="6"/>
    </row>
    <row r="42" spans="2:7">
      <c r="B42" s="6"/>
      <c r="C42" s="6"/>
      <c r="D42" s="6"/>
      <c r="E42" s="6"/>
      <c r="F42" s="6"/>
      <c r="G42" s="6"/>
    </row>
    <row r="43" spans="2:7">
      <c r="B43" s="6"/>
      <c r="C43" s="6"/>
      <c r="D43" s="6"/>
      <c r="E43" s="6"/>
      <c r="F43" s="6"/>
      <c r="G43" s="6"/>
    </row>
    <row r="44" spans="2:7">
      <c r="B44" s="6"/>
      <c r="C44" s="6"/>
      <c r="D44" s="6"/>
      <c r="E44" s="6"/>
      <c r="F44" s="6"/>
      <c r="G44" s="6"/>
    </row>
  </sheetData>
  <customSheetViews>
    <customSheetView guid="{B91C2E87-5EDA-40AE-AC27-0E2C17E803CE}" showPageBreaks="1">
      <selection activeCell="I5" sqref="I5:U30"/>
      <pageMargins left="0.7" right="0.7" top="0.75" bottom="0.75" header="0.3" footer="0.3"/>
      <pageSetup orientation="portrait" r:id="rId1"/>
    </customSheetView>
    <customSheetView guid="{7C71EF2A-5ADA-494C-8F58-DDA71753DD90}">
      <selection activeCell="J22" sqref="J22"/>
      <pageMargins left="0.7" right="0.7" top="0.75" bottom="0.75" header="0.3" footer="0.3"/>
      <pageSetup orientation="portrait" horizontalDpi="0" verticalDpi="0" r:id="rId2"/>
    </customSheetView>
    <customSheetView guid="{23F4DC00-BC97-4745-AA5C-F05D469CB1EF}">
      <selection activeCell="J34" sqref="J34"/>
      <pageMargins left="0.7" right="0.7" top="0.75" bottom="0.75" header="0.3" footer="0.3"/>
      <pageSetup orientation="portrait" horizontalDpi="0" verticalDpi="0" r:id="rId3"/>
    </customSheetView>
    <customSheetView guid="{5A803268-F6C5-4035-B3E1-A94CB9AA8994}" topLeftCell="A13">
      <selection activeCell="J22" sqref="J22"/>
      <pageMargins left="0.7" right="0.7" top="0.75" bottom="0.75" header="0.3" footer="0.3"/>
      <pageSetup orientation="portrait" horizontalDpi="0" verticalDpi="0" r:id="rId4"/>
    </customSheetView>
    <customSheetView guid="{4593F3EE-0998-4E0E-994A-E02D6BAF3A4B}">
      <selection activeCell="B4" sqref="B4:B5"/>
      <pageMargins left="0.7" right="0.7" top="0.75" bottom="0.75" header="0.3" footer="0.3"/>
      <pageSetup orientation="portrait" horizontalDpi="0" verticalDpi="0" r:id="rId5"/>
    </customSheetView>
  </customSheetViews>
  <mergeCells count="13">
    <mergeCell ref="C37:F37"/>
    <mergeCell ref="C38:D38"/>
    <mergeCell ref="E38:F38"/>
    <mergeCell ref="C33:D33"/>
    <mergeCell ref="E33:F33"/>
    <mergeCell ref="L3:M3"/>
    <mergeCell ref="N3:O3"/>
    <mergeCell ref="P3:U4"/>
    <mergeCell ref="B3:F3"/>
    <mergeCell ref="E4:E5"/>
    <mergeCell ref="F4:F5"/>
    <mergeCell ref="B4:B5"/>
    <mergeCell ref="J3:K3"/>
  </mergeCells>
  <pageMargins left="0.7" right="0.7" top="0.75" bottom="0.75" header="0.3" footer="0.3"/>
  <pageSetup orientation="portrait" r:id="rId6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1">
    <tabColor rgb="FFFFFF00"/>
  </sheetPr>
  <dimension ref="A1:F3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0" sqref="D30"/>
    </sheetView>
  </sheetViews>
  <sheetFormatPr defaultColWidth="9.109375" defaultRowHeight="14.4"/>
  <cols>
    <col min="1" max="1" width="11.6640625" style="23" customWidth="1"/>
    <col min="2" max="2" width="8.33203125" style="25" customWidth="1"/>
    <col min="3" max="3" width="8.6640625" style="25" customWidth="1"/>
    <col min="4" max="4" width="132.6640625" style="24" customWidth="1"/>
    <col min="5" max="5" width="7.44140625" style="328" customWidth="1"/>
    <col min="6" max="6" width="75.88671875" style="23" customWidth="1"/>
    <col min="7" max="16384" width="9.109375" style="23"/>
  </cols>
  <sheetData>
    <row r="1" spans="1:6">
      <c r="A1" s="3625" t="s">
        <v>167</v>
      </c>
      <c r="B1" s="3625"/>
      <c r="C1" s="3625"/>
      <c r="D1" s="3625"/>
    </row>
    <row r="2" spans="1:6" ht="15.6">
      <c r="A2" s="32">
        <f>FWise!B6</f>
        <v>4.1666666666666602E-2</v>
      </c>
      <c r="B2" s="30">
        <f>IF(FWise!L6&gt;2500,FWise!L6,"")</f>
        <v>9897</v>
      </c>
      <c r="C2" s="29">
        <f>IF(FWise!O6&gt;0,FWise!O6,"")</f>
        <v>311</v>
      </c>
      <c r="D2" s="31" t="str">
        <f>"From NLDC: Generation: "&amp;FWise!L6&amp;" MW (Gas:"&amp;FWise!C6&amp;" LF:"&amp;FWise!F6&amp;" Coal:"&amp;FWise!G6&amp;" Hydro:"&amp;FWise!I6&amp;" Bheramara HVDC:"&amp;FWise!K6&amp;" Tripura:"&amp;FWise!J6&amp;" RPCL:"&amp;GEntry!AP4&amp;") Load shed:_"&amp;"MW at "&amp;"01:00"&amp;" on "&amp;TEXT(FWise!C2,"dd-mm-yyyy")</f>
        <v>From NLDC: Generation: 9897 MW (Gas:5818 LF:3297 Coal:0 Hydro:140 Bheramara HVDC:488 Tripura:154 RPCL:44) Load shed:_MW at 01:00 on 06-08-2018</v>
      </c>
      <c r="F2" s="31" t="str">
        <f>"From NLDC: Hourly Generation: "&amp;B2&amp;" MW and Load Shed: 0 MW at "&amp;TEXT(FWise!B6,"hh:mm")&amp;" on "&amp;TEXT(FWise!C2,"dd-mm-yyyy")</f>
        <v>From NLDC: Hourly Generation: 9897 MW and Load Shed: 0 MW at 01:00 on 06-08-2018</v>
      </c>
    </row>
    <row r="3" spans="1:6" ht="15.6">
      <c r="A3" s="28">
        <f>FWise!B7</f>
        <v>8.3333333333333301E-2</v>
      </c>
      <c r="B3" s="27">
        <f>IF(FWise!L7&gt;2500,FWise!L7,"")</f>
        <v>9597</v>
      </c>
      <c r="C3" s="26">
        <f>IF(FWise!O7&gt;0,FWise!O7,"")</f>
        <v>262</v>
      </c>
      <c r="D3" s="31" t="str">
        <f>"From NLDC: Generation: "&amp;FWise!L7&amp;" MW (Gas:"&amp;FWise!C7&amp;" LF:"&amp;FWise!F7&amp;" Coal:"&amp;FWise!G7&amp;" Hydro:"&amp;FWise!I7&amp;" Bheramara HVDC:"&amp;FWise!K7&amp;" Tripura:"&amp;FWise!J7&amp;" RPCL:"&amp;GEntry!AP5&amp;") Load shed:_"&amp;"MW at "&amp;"02:00"&amp;" on "&amp;TEXT(FWise!C2,"dd-mm-yyyy")</f>
        <v>From NLDC: Generation: 9597 MW (Gas:5841 LF:2980 Coal:0 Hydro:140 Bheramara HVDC:488 Tripura:148 RPCL:44) Load shed:_MW at 02:00 on 06-08-2018</v>
      </c>
      <c r="F3" s="115" t="str">
        <f>"From NLDC: Hourly Generation: "&amp;B3&amp;" MW and Load Shed: 0 MW at "&amp;TEXT(FWise!B7,"hh:mm")&amp;" on "&amp;TEXT(FWise!C2,"dd-mm-yyyy")</f>
        <v>From NLDC: Hourly Generation: 9597 MW and Load Shed: 0 MW at 02:00 on 06-08-2018</v>
      </c>
    </row>
    <row r="4" spans="1:6" ht="15.6">
      <c r="A4" s="32">
        <f>FWise!B8</f>
        <v>0.125</v>
      </c>
      <c r="B4" s="30">
        <f>IF(FWise!L8&gt;2500,FWise!L8,"")</f>
        <v>9287</v>
      </c>
      <c r="C4" s="29">
        <f>IF(FWise!O8&gt;0,FWise!O8,"")</f>
        <v>240</v>
      </c>
      <c r="D4" s="31" t="str">
        <f>"From NLDC: Generation: "&amp;FWise!L8&amp;" MW (Gas:"&amp;FWise!C8&amp;" LF:"&amp;FWise!F8&amp;" Coal:"&amp;FWise!G8&amp;" Hydro:"&amp;FWise!I8&amp;" Bheramara HVDC:"&amp;FWise!K8&amp;" Tripura:"&amp;FWise!J8&amp;" RPCL:"&amp;GEntry!AP6&amp;") Load shed:_"&amp;"MW at "&amp;"03:00"&amp;" on "&amp;TEXT(FWise!C2,"dd-mm-yyyy")</f>
        <v>From NLDC: Generation: 9287 MW (Gas:5779 LF:2736 Coal:0 Hydro:140 Bheramara HVDC:488 Tripura:144 RPCL:44) Load shed:_MW at 03:00 on 06-08-2018</v>
      </c>
      <c r="F4" s="31" t="str">
        <f>"From NLDC: Hourly Generation: "&amp;B4&amp;" MW and Load Shed: 0 MW at "&amp;TEXT(FWise!B8,"hh:mm")&amp;" on "&amp;TEXT(FWise!C2,"dd-mm-yyyy")</f>
        <v>From NLDC: Hourly Generation: 9287 MW and Load Shed: 0 MW at 03:00 on 06-08-2018</v>
      </c>
    </row>
    <row r="5" spans="1:6" ht="15.6">
      <c r="A5" s="28">
        <f>FWise!B9</f>
        <v>0.16666666666666699</v>
      </c>
      <c r="B5" s="27">
        <f>IF(FWise!L9&gt;2500,FWise!L9,"")</f>
        <v>9153</v>
      </c>
      <c r="C5" s="26">
        <f>IF(FWise!O9&gt;0,FWise!O9,"")</f>
        <v>216</v>
      </c>
      <c r="D5" s="31" t="str">
        <f>"From NLDC: Generation: "&amp;FWise!L9&amp;" MW (Gas:"&amp;FWise!C9&amp;" LF:"&amp;FWise!F9&amp;" Coal:"&amp;FWise!G9&amp;" Hydro:"&amp;FWise!I9&amp;" Bheramara HVDC:"&amp;FWise!K9&amp;" Tripura:"&amp;FWise!J9&amp;" RPCL:"&amp;GEntry!AP7&amp;") Load shed:_"&amp;"MW at "&amp;"04:00"&amp;" on "&amp;TEXT(FWise!C2,"dd-mm-yyyy")</f>
        <v>From NLDC: Generation: 9153 MW (Gas:5793 LF:2588 Coal:0 Hydro:140 Bheramara HVDC:488 Tripura:144 RPCL:44) Load shed:_MW at 04:00 on 06-08-2018</v>
      </c>
      <c r="F5" s="115" t="str">
        <f>"From NLDC: Hourly Generation: "&amp;B5&amp;" MW and Load Shed: 0 MW at "&amp;TEXT(FWise!B9,"hh:mm")&amp;" on "&amp;TEXT(FWise!C2,"dd-mm-yyyy")</f>
        <v>From NLDC: Hourly Generation: 9153 MW and Load Shed: 0 MW at 04:00 on 06-08-2018</v>
      </c>
    </row>
    <row r="6" spans="1:6" ht="15.6">
      <c r="A6" s="32">
        <f>FWise!B10</f>
        <v>0.20833333333333401</v>
      </c>
      <c r="B6" s="30">
        <f>IF(FWise!L10&gt;2500,FWise!L10,"")</f>
        <v>8939</v>
      </c>
      <c r="C6" s="29">
        <f>IF(FWise!O10&gt;0,FWise!O10,"")</f>
        <v>212</v>
      </c>
      <c r="D6" s="31" t="str">
        <f>"From NLDC: Generation: "&amp;FWise!L10&amp;" MW (Gas:"&amp;FWise!C10&amp;" LF:"&amp;FWise!F10&amp;" Coal:"&amp;FWise!G10&amp;" Hydro:"&amp;FWise!I10&amp;" Bheramara HVDC:"&amp;FWise!K10&amp;" Tripura:"&amp;FWise!J10&amp;" RPCL:"&amp;GEntry!AP8&amp;") Load shed:_"&amp;"MW at "&amp;"05:00"&amp;" on "&amp;TEXT(FWise!C2,"dd-mm-yyyy")</f>
        <v>From NLDC: Generation: 8939 MW (Gas:5841 LF:2328 Coal:0 Hydro:140 Bheramara HVDC:488 Tripura:142 RPCL:44) Load shed:_MW at 05:00 on 06-08-2018</v>
      </c>
      <c r="F6" s="31" t="str">
        <f>"From NLDC: Hourly Generation: "&amp;B6&amp;" MW and Load Shed: 0 MW at "&amp;TEXT(FWise!B10,"hh:mm")&amp;" on "&amp;TEXT(FWise!C2,"dd-mm-yyyy")</f>
        <v>From NLDC: Hourly Generation: 8939 MW and Load Shed: 0 MW at 05:00 on 06-08-2018</v>
      </c>
    </row>
    <row r="7" spans="1:6" ht="15.6">
      <c r="A7" s="28">
        <f>FWise!B11</f>
        <v>0.25</v>
      </c>
      <c r="B7" s="27">
        <f>IF(FWise!L11&gt;2500,FWise!L11,"")</f>
        <v>8225</v>
      </c>
      <c r="C7" s="26">
        <f>IF(FWise!O11&gt;0,FWise!O11,"")</f>
        <v>193</v>
      </c>
      <c r="D7" s="31" t="str">
        <f>"From NLDC: Generation: "&amp;FWise!L11&amp;" MW (Gas:"&amp;FWise!C11&amp;" LF:"&amp;FWise!F11&amp;" Coal:"&amp;FWise!G11&amp;" Hydro:"&amp;FWise!I11&amp;" Bheramara HVDC:"&amp;FWise!K11&amp;" Tripura:"&amp;FWise!J11&amp;" RPCL:"&amp;GEntry!AP9&amp;") Load shed:_"&amp;"MW at "&amp;"06:00"&amp;" on "&amp;TEXT(FWise!C2,"dd-mm-yyyy")</f>
        <v>From NLDC: Generation: 8225 MW (Gas:5440 LF:2031 Coal:0 Hydro:140 Bheramara HVDC:488 Tripura:126 RPCL:44) Load shed:_MW at 06:00 on 06-08-2018</v>
      </c>
      <c r="F7" s="115" t="str">
        <f>"From NLDC: Hourly Generation: "&amp;B7&amp;" MW and Load Shed: 0 MW at "&amp;TEXT(FWise!B11,"hh:mm")&amp;" on "&amp;TEXT(FWise!C2,"dd-mm-yyyy")</f>
        <v>From NLDC: Hourly Generation: 8225 MW and Load Shed: 0 MW at 06:00 on 06-08-2018</v>
      </c>
    </row>
    <row r="8" spans="1:6" ht="15.6">
      <c r="A8" s="32">
        <f>FWise!B12</f>
        <v>0.29166666666666669</v>
      </c>
      <c r="B8" s="30">
        <f>IF(FWise!L12&gt;2500,FWise!L12,"")</f>
        <v>8029.3</v>
      </c>
      <c r="C8" s="29">
        <f>IF(FWise!O12&gt;0,FWise!O12,"")</f>
        <v>193</v>
      </c>
      <c r="D8" s="31" t="str">
        <f>"From NLDC: Generation: "&amp;FWise!L12&amp;" MW (Gas:"&amp;FWise!C12&amp;" LF:"&amp;FWise!F12&amp;" Coal:"&amp;FWise!G12&amp;" Hydro:"&amp;FWise!I12&amp;" Bheramara HVDC:"&amp;FWise!K12&amp;" Tripura:"&amp;FWise!J12&amp;" RPCL:"&amp;GEntry!AP10&amp;") Load shed:_"&amp;"MW at "&amp;"07:00"&amp;" on "&amp;TEXT(FWise!C2,"dd-mm-yyyy")</f>
        <v>From NLDC: Generation: 8029.3 MW (Gas:5443 LF:1872 Coal:0 Hydro:110 Bheramara HVDC:488 Tripura:116 RPCL:44) Load shed:_MW at 07:00 on 06-08-2018</v>
      </c>
      <c r="F8" s="31" t="str">
        <f>"From NLDC: Hourly Generation: "&amp;B8&amp;" MW and Load Shed: 0 MW at "&amp;TEXT(FWise!B12,"hh:mm")&amp;" on "&amp;TEXT(FWise!C2,"dd-mm-yyyy")</f>
        <v>From NLDC: Hourly Generation: 8029.3 MW and Load Shed: 0 MW at 07:00 on 06-08-2018</v>
      </c>
    </row>
    <row r="9" spans="1:6" ht="15.6">
      <c r="A9" s="28">
        <f>FWise!B13</f>
        <v>0.33333333333333331</v>
      </c>
      <c r="B9" s="27">
        <f>IF(FWise!L13&gt;2500,FWise!L13,"")</f>
        <v>7870</v>
      </c>
      <c r="C9" s="26">
        <f>IF(FWise!O13&gt;0,FWise!O13,"")</f>
        <v>155</v>
      </c>
      <c r="D9" s="31" t="str">
        <f>"From NLDC: Generation: "&amp;FWise!L13&amp;" MW (Gas:"&amp;FWise!C13&amp;" LF:"&amp;FWise!F13&amp;" Coal:"&amp;FWise!G13&amp;" Hydro:"&amp;FWise!I13&amp;" Bheramara HVDC:"&amp;FWise!K13&amp;" Tripura:"&amp;FWise!J13&amp;" RPCL:"&amp;GEntry!AP11&amp;") Load shed:_"&amp;"MW at "&amp;"08:00"&amp;" on "&amp;TEXT(FWise!C2,"dd-mm-yyyy")</f>
        <v>From NLDC: Generation: 7870 MW (Gas:5314 LF:1842 Coal:0 Hydro:110 Bheramara HVDC:488 Tripura:116 RPCL:43) Load shed:_MW at 08:00 on 06-08-2018</v>
      </c>
      <c r="F9" s="115" t="str">
        <f>"From NLDC: Hourly Generation: "&amp;B9&amp;" MW and Load Shed: 0 MW at "&amp;TEXT(FWise!B13,"hh:mm")&amp;" on "&amp;TEXT(FWise!C2,"dd-mm-yyyy")</f>
        <v>From NLDC: Hourly Generation: 7870 MW and Load Shed: 0 MW at 08:00 on 06-08-2018</v>
      </c>
    </row>
    <row r="10" spans="1:6" ht="15.6">
      <c r="A10" s="32">
        <f>FWise!B14</f>
        <v>0.375</v>
      </c>
      <c r="B10" s="30">
        <f>IF(FWise!L14&gt;2500,FWise!L14,"")</f>
        <v>8318</v>
      </c>
      <c r="C10" s="29">
        <f>IF(FWise!O14&gt;0,FWise!O14,"")</f>
        <v>182</v>
      </c>
      <c r="D10" s="31" t="str">
        <f>"From NLDC: Generation: "&amp;FWise!L14&amp;" MW (Gas:"&amp;FWise!C14&amp;" LF:"&amp;FWise!F14&amp;" Coal:"&amp;FWise!G14&amp;" Hydro:"&amp;FWise!I14&amp;" Bheramara HVDC:"&amp;FWise!K14&amp;" Tripura:"&amp;FWise!J14&amp;" RPCL:"&amp;GEntry!AP12&amp;") Load shed:_"&amp;"MW at "&amp;"09:00"&amp;" on "&amp;TEXT(FWise!C2,"dd-mm-yyyy")</f>
        <v>From NLDC: Generation: 8318 MW (Gas:5635 LF:1981 Coal:0 Hydro:110 Bheramara HVDC:487 Tripura:104 RPCL:44) Load shed:_MW at 09:00 on 06-08-2018</v>
      </c>
      <c r="F10" s="31" t="str">
        <f>"From NLDC: Hourly Generation: "&amp;B10&amp;" MW and Load Shed: 0 MW at "&amp;TEXT(FWise!B14,"hh:mm")&amp;" on "&amp;TEXT(FWise!C2,"dd-mm-yyyy")</f>
        <v>From NLDC: Hourly Generation: 8318 MW and Load Shed: 0 MW at 09:00 on 06-08-2018</v>
      </c>
    </row>
    <row r="11" spans="1:6" ht="15.6">
      <c r="A11" s="28">
        <f>FWise!B15</f>
        <v>0.41666666666666669</v>
      </c>
      <c r="B11" s="30" t="str">
        <f>IF(FWise!L15&gt;2500,FWise!L15,"")</f>
        <v/>
      </c>
      <c r="C11" s="26" t="str">
        <f>IF(FWise!O15&gt;0,FWise!O15,"")</f>
        <v/>
      </c>
      <c r="D11" s="31" t="str">
        <f>"From NLDC: Generation: "&amp;FWise!L15&amp;" MW (Gas:"&amp;FWise!C15&amp;" LF:"&amp;FWise!F15&amp;" Coal:"&amp;FWise!G15&amp;" Hydro:"&amp;FWise!I15&amp;" Bheramara HVDC:"&amp;FWise!K15&amp;" Tripura:"&amp;FWise!J15&amp;" RPCL:"&amp;GEntry!AP13&amp;") Load shed:_"&amp;"MW at "&amp;"10:00"&amp;" on "&amp;TEXT(FWise!C2,"dd-mm-yyyy")</f>
        <v>From NLDC: Generation: 0 MW (Gas:0 LF:0 Coal:0 Hydro:0 Bheramara HVDC:0 Tripura:0 RPCL:) Load shed:_MW at 10:00 on 06-08-2018</v>
      </c>
      <c r="F11" s="115" t="str">
        <f>"From NLDC: Hourly Generation: "&amp;B11&amp;" MW and Load Shed: 0 MW at "&amp;TEXT(FWise!B15,"hh:mm")&amp;" on "&amp;TEXT(FWise!C2,"dd-mm-yyyy")</f>
        <v>From NLDC: Hourly Generation:  MW and Load Shed: 0 MW at 10:00 on 06-08-2018</v>
      </c>
    </row>
    <row r="12" spans="1:6" ht="15.6">
      <c r="A12" s="32">
        <f>FWise!B16</f>
        <v>0.45833333333333331</v>
      </c>
      <c r="B12" s="30" t="str">
        <f>IF(FWise!L16&gt;2500,FWise!L16,"")</f>
        <v/>
      </c>
      <c r="C12" s="29" t="str">
        <f>IF(FWise!O16&gt;0,FWise!O16,"")</f>
        <v/>
      </c>
      <c r="D12" s="31" t="str">
        <f>"From NLDC: Generation: "&amp;FWise!L16&amp;" MW (Gas:"&amp;FWise!C16&amp;" LF:"&amp;FWise!F16&amp;" Coal:"&amp;FWise!G16&amp;" Hydro:"&amp;FWise!I16&amp;" Bheramara HVDC:"&amp;FWise!K16&amp;" Tripura:"&amp;FWise!J16&amp;" RPCL:"&amp;GEntry!AP14&amp;") Load shed:_"&amp;"MW at "&amp;"11:00"&amp;" on "&amp;TEXT(FWise!C2,"dd-mm-yyyy")</f>
        <v>From NLDC: Generation: 0 MW (Gas:0 LF:0 Coal:0 Hydro:0 Bheramara HVDC:0 Tripura:0 RPCL:) Load shed:_MW at 11:00 on 06-08-2018</v>
      </c>
      <c r="F12" s="31" t="str">
        <f>"From NLDC: Hourly Generation: "&amp;B12&amp;" MW and Load Shed: 0 MW at "&amp;TEXT(FWise!B16,"hh:mm")&amp;" on "&amp;TEXT(FWise!C2,"dd-mm-yyyy")</f>
        <v>From NLDC: Hourly Generation:  MW and Load Shed: 0 MW at 11:00 on 06-08-2018</v>
      </c>
    </row>
    <row r="13" spans="1:6" ht="15.6">
      <c r="A13" s="28">
        <f>FWise!B17</f>
        <v>0.5</v>
      </c>
      <c r="B13" s="27" t="str">
        <f>IF(FWise!L17&gt;2500,FWise!L17,"")</f>
        <v/>
      </c>
      <c r="C13" s="26" t="str">
        <f>IF(FWise!O17&gt;0,FWise!O17,"")</f>
        <v/>
      </c>
      <c r="D13" s="31" t="str">
        <f>"From NLDC: Generation: "&amp;FWise!L17&amp;" MW (Gas:"&amp;FWise!C17&amp;" LF:"&amp;FWise!F17&amp;" Coal:"&amp;FWise!G17&amp;" Hydro:"&amp;FWise!I17&amp;" Bheramara HVDC:"&amp;FWise!K17&amp;" Tripura:"&amp;FWise!J17&amp;" RPCL:"&amp;GEntry!AP15&amp;") Load shed:_"&amp;"MW at "&amp;"12:00"&amp;" on "&amp;TEXT(FWise!C2,"dd-mm-yyyy")</f>
        <v>From NLDC: Generation: 0 MW (Gas:0 LF:0 Coal:0 Hydro:0 Bheramara HVDC:0 Tripura:0 RPCL:) Load shed:_MW at 12:00 on 06-08-2018</v>
      </c>
      <c r="F13" s="115" t="str">
        <f>"From NLDC: Hourly Generation: "&amp;B13&amp;" MW and Load Shed: 0 MW at "&amp;TEXT(FWise!B17,"hh:mm")&amp;" on "&amp;TEXT(FWise!C2,"dd-mm-yyyy")</f>
        <v>From NLDC: Hourly Generation:  MW and Load Shed: 0 MW at 12:00 on 06-08-2018</v>
      </c>
    </row>
    <row r="14" spans="1:6" ht="15.6">
      <c r="A14" s="32">
        <f>FWise!B18</f>
        <v>0.54166666666666896</v>
      </c>
      <c r="B14" s="30" t="str">
        <f>IF(FWise!L18&gt;2500,FWise!L18,"")</f>
        <v/>
      </c>
      <c r="C14" s="29" t="str">
        <f>IF(FWise!O18&gt;0,FWise!O18,"")</f>
        <v/>
      </c>
      <c r="D14" s="31" t="str">
        <f>"From NLDC: Generation: "&amp;FWise!L18&amp;" MW (Gas:"&amp;FWise!C18&amp;" LF:"&amp;FWise!F18&amp;" Coal:"&amp;FWise!G18&amp;" Hydro:"&amp;FWise!I18&amp;" Bheramara HVDC:"&amp;FWise!K18&amp;" Tripura:"&amp;FWise!J18&amp;" RPCL:"&amp;GEntry!AP16&amp;") Load shed:_"&amp;"MW at "&amp;"13:00"&amp;" on "&amp;TEXT(FWise!C2,"dd-mm-yyyy")</f>
        <v>From NLDC: Generation: 0 MW (Gas:0 LF:0 Coal:0 Hydro:0 Bheramara HVDC:0 Tripura:0 RPCL:) Load shed:_MW at 13:00 on 06-08-2018</v>
      </c>
      <c r="F14" s="31" t="str">
        <f>"From NLDC: Hourly Generation: "&amp;B14&amp;" MW and Load Shed: 0 MW at "&amp;TEXT(FWise!B18,"hh:mm")&amp;" on "&amp;TEXT(FWise!C2,"dd-mm-yyyy")</f>
        <v>From NLDC: Hourly Generation:  MW and Load Shed: 0 MW at 13:00 on 06-08-2018</v>
      </c>
    </row>
    <row r="15" spans="1:6" ht="15.6">
      <c r="A15" s="28">
        <f>FWise!B19</f>
        <v>0.58333333333333337</v>
      </c>
      <c r="B15" s="27" t="str">
        <f>IF(FWise!L19&gt;2500,FWise!L19,"")</f>
        <v/>
      </c>
      <c r="C15" s="2949" t="str">
        <f>IF(FWise!O19&gt;0,FWise!O19,"")</f>
        <v/>
      </c>
      <c r="D15" s="31" t="str">
        <f>"From NLDC: Generation: "&amp;FWise!L19&amp;" MW (Gas:"&amp;FWise!C19&amp;" LF:"&amp;FWise!F19&amp;" Coal:"&amp;FWise!G19&amp;" Hydro:"&amp;FWise!I19&amp;" Bheramara HVDC:"&amp;FWise!K19&amp;" Tripura:"&amp;FWise!J19&amp;" RPCL:"&amp;GEntry!AP17&amp;") Load shed:_"&amp;"MW at "&amp;"14:00"&amp;" on "&amp;TEXT(FWise!C2,"dd-mm-yyyy")</f>
        <v>From NLDC: Generation: 0 MW (Gas:0 LF:0 Coal:0 Hydro:0 Bheramara HVDC:0 Tripura:0 RPCL:) Load shed:_MW at 14:00 on 06-08-2018</v>
      </c>
      <c r="F15" s="115" t="str">
        <f>"From NLDC: Hourly Generation: "&amp;B15&amp;" MW and Load Shed: 0 MW at "&amp;TEXT(FWise!B19,"hh:mm")&amp;" on "&amp;TEXT(FWise!C2,"dd-mm-yyyy")</f>
        <v>From NLDC: Hourly Generation:  MW and Load Shed: 0 MW at 14:00 on 06-08-2018</v>
      </c>
    </row>
    <row r="16" spans="1:6" ht="16.2" thickBot="1">
      <c r="A16" s="32">
        <f>FWise!B20</f>
        <v>0.625000000000003</v>
      </c>
      <c r="B16" s="30" t="str">
        <f>IF(FWise!L20&gt;2500,FWise!L20,"")</f>
        <v/>
      </c>
      <c r="C16" s="29" t="str">
        <f>IF(FWise!O20&gt;0,FWise!O20,"")</f>
        <v/>
      </c>
      <c r="D16" s="31" t="str">
        <f>"From NLDC: Generation: "&amp;FWise!L20&amp;" MW (Gas:"&amp;FWise!C20&amp;" LF:"&amp;FWise!F20&amp;" Coal:"&amp;FWise!G20&amp;" Hydro:"&amp;FWise!I20&amp;" Bheramara HVDC:"&amp;FWise!K20&amp;" Tripura:"&amp;FWise!J20&amp;" RPCL:"&amp;GEntry!AP18&amp;") Load shed:_"&amp;"MW at "&amp;"15:00"&amp;" on "&amp;TEXT(FWise!C2,"dd-mm-yyyy")</f>
        <v>From NLDC: Generation: 0 MW (Gas:0 LF:0 Coal:0 Hydro:0 Bheramara HVDC:0 Tripura:0 RPCL:) Load shed:_MW at 15:00 on 06-08-2018</v>
      </c>
      <c r="F16" s="31" t="str">
        <f>"From NLDC: Hourly Generation: "&amp;B16&amp;" MW and Load Shed: 0 MW at "&amp;TEXT(FWise!B20,"hh:mm")&amp;" on "&amp;TEXT(FWise!C2,"dd-mm-yyyy")</f>
        <v>From NLDC: Hourly Generation:  MW and Load Shed: 0 MW at 15:00 on 06-08-2018</v>
      </c>
    </row>
    <row r="17" spans="1:6" ht="15.6">
      <c r="A17" s="28">
        <f>FWise!B21</f>
        <v>0.66666666666666996</v>
      </c>
      <c r="B17" s="2976" t="str">
        <f>IF(FWise!L21&gt;2500,FWise!L21,"")</f>
        <v/>
      </c>
      <c r="C17" s="2949" t="str">
        <f>IF(FWise!O21&gt;0,FWise!O21,"")</f>
        <v/>
      </c>
      <c r="D17" s="31" t="str">
        <f>"From NLDC: Generation: "&amp;FWise!L21&amp;" MW (Gas:"&amp;FWise!C21&amp;" LF:"&amp;FWise!F21&amp;" Coal:"&amp;FWise!G21&amp;" Hydro:"&amp;FWise!I21&amp;" Bheramara HVDC:"&amp;FWise!K21&amp;" Tripura:"&amp;FWise!J21&amp;" RPCL:"&amp;GEntry!AP19&amp;") Load shed:_"&amp;"MW at "&amp;"16:00"&amp;" on "&amp;TEXT(FWise!C2,"dd-mm-yyyy")</f>
        <v>From NLDC: Generation: 0 MW (Gas:0 LF:0 Coal:0 Hydro:0 Bheramara HVDC:0 Tripura:0 RPCL:) Load shed:_MW at 16:00 on 06-08-2018</v>
      </c>
      <c r="E17" s="3628" t="s">
        <v>227</v>
      </c>
      <c r="F17" s="329" t="str">
        <f>"From NLDC: Hourly Generation: "&amp;B17&amp;" MW and Load Shed: 0 MW at "&amp;TEXT(FWise!B21,"hh:mm")&amp;" on "&amp;TEXT((FWise!C2),"dd-mm-yyyy")</f>
        <v>From NLDC: Hourly Generation:  MW and Load Shed: 0 MW at 16:00 on 06-08-2018</v>
      </c>
    </row>
    <row r="18" spans="1:6" ht="15.6">
      <c r="A18" s="32">
        <f>FWise!B22</f>
        <v>0.70833333333333337</v>
      </c>
      <c r="B18" s="30" t="str">
        <f>IF(FWise!L22&gt;2500,FWise!L22,"")</f>
        <v/>
      </c>
      <c r="C18" s="29" t="str">
        <f>IF(FWise!O22&gt;0,FWise!O22,"")</f>
        <v/>
      </c>
      <c r="D18" s="31" t="str">
        <f>"From NLDC: Generation: "&amp;FWise!L22&amp;" MW (Gas:"&amp;FWise!C22&amp;" LF:"&amp;FWise!F22&amp;" Coal:"&amp;FWise!G22&amp;" Hydro:"&amp;FWise!I22&amp;" Bheramara HVDC:"&amp;FWise!K22&amp;" Tripura:"&amp;FWise!J22&amp;" RPCL:"&amp;GEntry!AP20&amp;") Load shed:_"&amp;"MW at "&amp;"17:00"&amp;" on "&amp;TEXT(FWise!C2,"dd-mm-yyyy")</f>
        <v>From NLDC: Generation: 0 MW (Gas:0 LF:0 Coal:0 Hydro:0 Bheramara HVDC:0 Tripura:0 RPCL:) Load shed:_MW at 17:00 on 06-08-2018</v>
      </c>
      <c r="E18" s="3629"/>
      <c r="F18" s="330" t="str">
        <f>"From NLDC: Hourly Generation: "&amp;B18&amp;" MW and Load Shed: 0 MW at "&amp;TEXT(FWise!B22,"hh:mm")&amp;" on "&amp;TEXT((FWise!C2),"dd-mm-yyyy")</f>
        <v>From NLDC: Hourly Generation:  MW and Load Shed: 0 MW at 17:00 on 06-08-2018</v>
      </c>
    </row>
    <row r="19" spans="1:6" ht="15.6">
      <c r="A19" s="28">
        <f>FWise!B23</f>
        <v>0.75</v>
      </c>
      <c r="B19" s="2976" t="str">
        <f>IF(FWise!L23&gt;2500,FWise!L23,"")</f>
        <v/>
      </c>
      <c r="C19" s="26" t="str">
        <f>IF(FWise!O23&gt;0,FWise!O23,"")</f>
        <v/>
      </c>
      <c r="D19" s="31" t="str">
        <f>"From NLDC: Generation: "&amp;FWise!L23&amp;" MW (Gas:"&amp;FWise!C23&amp;" LF:"&amp;FWise!F23&amp;" Coal:"&amp;FWise!G23&amp;" Hydro:"&amp;FWise!I23&amp;" Bheramara HVDC:"&amp;FWise!K23&amp;" Tripura:"&amp;FWise!J23&amp;" RPCL:"&amp;GEntry!AP21&amp;") Load shed:_"&amp;"MW at "&amp;"18:00"&amp;" on "&amp;TEXT(FWise!C2,"dd-mm-yyyy")</f>
        <v>From NLDC: Generation: 0 MW (Gas:0 LF:0 Coal:0 Hydro:0 Bheramara HVDC:0 Tripura:0 RPCL:) Load shed:_MW at 18:00 on 06-08-2018</v>
      </c>
      <c r="E19" s="3629"/>
      <c r="F19" s="329" t="str">
        <f>"From NLDC: Hourly Generation: "&amp;B19&amp;" MW and Load Shed: 0 MW at "&amp;TEXT(FWise!B23,"hh:mm")&amp;" on "&amp;TEXT((FWise!C2),"dd-mm-yyyy")</f>
        <v>From NLDC: Hourly Generation:  MW and Load Shed: 0 MW at 18:00 on 06-08-2018</v>
      </c>
    </row>
    <row r="20" spans="1:6">
      <c r="A20" s="2654">
        <f>FWise!B24</f>
        <v>0.77083333333333337</v>
      </c>
      <c r="B20" s="30" t="str">
        <f>IF(FWise!L24&gt;2500,FWise!L24,"")</f>
        <v/>
      </c>
      <c r="C20" s="29" t="str">
        <f>IF(FWise!O24&gt;0,FWise!O24,"")</f>
        <v/>
      </c>
      <c r="D20" s="31"/>
      <c r="E20" s="3629"/>
      <c r="F20" s="331"/>
    </row>
    <row r="21" spans="1:6" ht="15.6">
      <c r="A21" s="28">
        <f>FWise!B25</f>
        <v>0.79166666666666663</v>
      </c>
      <c r="B21" s="27" t="str">
        <f>IF(FWise!L25&gt;2500,FWise!L25,"")</f>
        <v/>
      </c>
      <c r="C21" s="26" t="str">
        <f>IF(FWise!O25&gt;0,FWise!O25,"")</f>
        <v/>
      </c>
      <c r="D21" s="31" t="str">
        <f>"From NLDC: Generation: "&amp;FWise!L25&amp;" MW (Gas:"&amp;FWise!C25&amp;" LF:"&amp;FWise!F25&amp;" Coal:"&amp;FWise!G25&amp;" Hydro:"&amp;FWise!I25&amp;" Bheramara HVDC:"&amp;FWise!K25&amp;" Tripura:"&amp;FWise!J25&amp;" RPCL:"&amp;GEntry!AP23&amp;") Load shed:_"&amp;"MW at "&amp;"19:00"&amp;" on "&amp;TEXT(FWise!C2,"dd-mm-yyyy")</f>
        <v>From NLDC: Generation: 0 MW (Gas:0 LF:0 Coal:0 Hydro:0 Bheramara HVDC:0 Tripura:0 RPCL:) Load shed:_MW at 19:00 on 06-08-2018</v>
      </c>
      <c r="E21" s="3629"/>
      <c r="F21" s="329" t="str">
        <f>"From NLDC: Hourly Generation: "&amp;B21&amp;" MW and Load Shed: 0 MW at "&amp;TEXT(FWise!B25,"hh:mm")&amp;" on "&amp;TEXT((FWise!C2),"dd-mm-yyyy")</f>
        <v>From NLDC: Hourly Generation:  MW and Load Shed: 0 MW at 19:00 on 06-08-2018</v>
      </c>
    </row>
    <row r="22" spans="1:6" ht="15.6">
      <c r="A22" s="32">
        <f>FWise!B26</f>
        <v>0.8125</v>
      </c>
      <c r="B22" s="30" t="str">
        <f>IF(FWise!L26&gt;2500,FWise!L26,"")</f>
        <v/>
      </c>
      <c r="C22" s="29" t="str">
        <f>IF(FWise!O26&gt;0,FWise!O26,"")</f>
        <v/>
      </c>
      <c r="D22" s="2698" t="str">
        <f ca="1">IF(B22&lt;&gt;"",IF(HOUR(NOW())&lt;12,IF(TODAY()-1&lt;&gt;FWise!C2,"-------------------------------Correct Date-----------------------------------",""),""),"")</f>
        <v/>
      </c>
      <c r="E22" s="3629"/>
      <c r="F22" s="331"/>
    </row>
    <row r="23" spans="1:6" ht="15.6">
      <c r="A23" s="28">
        <f>FWise!B27</f>
        <v>0.83333333333333337</v>
      </c>
      <c r="B23" s="27" t="str">
        <f>IF(FWise!L27&gt;2500,FWise!L27,"")</f>
        <v/>
      </c>
      <c r="C23" s="26" t="str">
        <f>IF(FWise!O27&gt;0,FWise!O27,"")</f>
        <v/>
      </c>
      <c r="D23" s="31" t="str">
        <f>"From NLDC: Generation: "&amp;FWise!L27&amp;" MW (Gas:"&amp;FWise!C27&amp;" LF:"&amp;FWise!F27&amp;" Coal:"&amp;FWise!G27&amp;" Hydro:"&amp;FWise!I27&amp;" Bheramara HVDC:"&amp;FWise!K27&amp;" Tripura:"&amp;FWise!J27&amp;" RPCL:"&amp;GEntry!AP25&amp;") Load shed:_"&amp;"MW at "&amp;"20:00"&amp;" on "&amp;TEXT(FWise!C2,"dd-mm-yyyy")</f>
        <v>From NLDC: Generation: 0 MW (Gas:0 LF:0 Coal:0 Hydro:0 Bheramara HVDC:0 Tripura:0 RPCL:) Load shed:_MW at 20:00 on 06-08-2018</v>
      </c>
      <c r="E23" s="3629"/>
      <c r="F23" s="329" t="str">
        <f>"From NLDC: Hourly Generation: "&amp;B23&amp;" MW and Load Shed: 0 MW at "&amp;TEXT(FWise!B27,"hh:mm")&amp;" on "&amp;TEXT((FWise!C2),"dd-mm-yyyy")</f>
        <v>From NLDC: Hourly Generation:  MW and Load Shed: 0 MW at 20:00 on 06-08-2018</v>
      </c>
    </row>
    <row r="24" spans="1:6" ht="15.6">
      <c r="A24" s="32">
        <f>FWise!B28</f>
        <v>0.875</v>
      </c>
      <c r="B24" s="30" t="str">
        <f>IF(FWise!L28&gt;2500,FWise!L28,"")</f>
        <v/>
      </c>
      <c r="C24" s="29" t="str">
        <f>IF(FWise!O28&gt;0,FWise!O28,"")</f>
        <v/>
      </c>
      <c r="D24" s="31" t="str">
        <f>"From NLDC: Generation: "&amp;FWise!L28&amp;" MW (Gas:"&amp;FWise!C28&amp;" LF:"&amp;FWise!F28&amp;" Coal:"&amp;FWise!G28&amp;" Hydro:"&amp;FWise!I28&amp;" Bheramara HVDC:"&amp;FWise!K28&amp;" Tripura:"&amp;FWise!J28&amp;" RPCL:"&amp;GEntry!AP26&amp;") Load shed:_"&amp;"MW at "&amp;"21:00"&amp;" on "&amp;TEXT(FWise!C2,"dd-mm-yyyy")</f>
        <v>From NLDC: Generation: 0 MW (Gas:0 LF:0 Coal:0 Hydro:0 Bheramara HVDC:0 Tripura:0 RPCL:) Load shed:_MW at 21:00 on 06-08-2018</v>
      </c>
      <c r="E24" s="3629"/>
      <c r="F24" s="330" t="str">
        <f>"From NLDC: Hourly Generation: "&amp;B24&amp;" MW and Load Shed: 0 MW at "&amp;TEXT(FWise!B28,"hh:mm")&amp;" on "&amp;TEXT((FWise!C2),"dd-mm-yyyy")</f>
        <v>From NLDC: Hourly Generation:  MW and Load Shed: 0 MW at 21:00 on 06-08-2018</v>
      </c>
    </row>
    <row r="25" spans="1:6" ht="15.6">
      <c r="A25" s="28">
        <f>FWise!B29</f>
        <v>0.91666666666666663</v>
      </c>
      <c r="B25" s="30" t="str">
        <f>IF(FWise!L29&gt;2500,FWise!L29,"")</f>
        <v/>
      </c>
      <c r="C25" s="26" t="str">
        <f>IF(FWise!O29&gt;0,FWise!O29,"")</f>
        <v/>
      </c>
      <c r="D25" s="31" t="str">
        <f>"From NLDC: Generation: "&amp;FWise!L29&amp;" MW (Gas:"&amp;FWise!C29&amp;" LF:"&amp;FWise!F29&amp;" Coal:"&amp;FWise!G29&amp;" Hydro:"&amp;FWise!I29&amp;" Bheramara HVDC:"&amp;FWise!K29&amp;" Tripura:"&amp;FWise!J29&amp;" RPCL:"&amp;GEntry!AP27&amp;") Load shed:_"&amp;"MW at "&amp;"22:00"&amp;" on "&amp;TEXT(FWise!C2,"dd-mm-yyyy")</f>
        <v>From NLDC: Generation: 0 MW (Gas:0 LF:0 Coal:0 Hydro:0 Bheramara HVDC:0 Tripura:0 RPCL:) Load shed:_MW at 22:00 on 06-08-2018</v>
      </c>
      <c r="E25" s="3629"/>
      <c r="F25" s="329" t="str">
        <f>"From NLDC: Hourly Generation: "&amp;B25&amp;" MW and Load Shed: 0 MW at "&amp;TEXT(FWise!B29,"hh:mm")&amp;" on "&amp;TEXT((FWise!C2),"dd-mm-yyyy")</f>
        <v>From NLDC: Hourly Generation:  MW and Load Shed: 0 MW at 22:00 on 06-08-2018</v>
      </c>
    </row>
    <row r="26" spans="1:6" ht="15.6">
      <c r="A26" s="114">
        <f>FWise!B30</f>
        <v>0.95833333333333337</v>
      </c>
      <c r="B26" s="30">
        <f>IF(FWise!L30&gt;2500,FWise!L30,"")</f>
        <v>10610</v>
      </c>
      <c r="C26" s="29">
        <f>IF(FWise!O30&gt;0,FWise!O30,"")</f>
        <v>302</v>
      </c>
      <c r="D26" s="31" t="str">
        <f>"From NLDC: Generation: "&amp;FWise!L30&amp;" MW (Gas:"&amp;FWise!C30&amp;" LF:"&amp;FWise!F30&amp;" Coal:"&amp;FWise!G30&amp;" Hydro:"&amp;FWise!I30&amp;" Bheramara HVDC:"&amp;FWise!K30&amp;" Tripura:"&amp;FWise!J30&amp;" RPCL:"&amp;GEntry!AP28&amp;") Load shed:_"&amp;"MW at "&amp;"23:00"&amp;" on "&amp;TEXT(FWise!C2,"dd-mm-yyyy")</f>
        <v>From NLDC: Generation: 10610 MW (Gas:5954 LF:3864 Coal:0 Hydro:140 Bheramara HVDC:488 Tripura:164 RPCL:43) Load shed:_MW at 23:00 on 06-08-2018</v>
      </c>
      <c r="E26" s="3629"/>
      <c r="F26" s="330" t="str">
        <f>"From NLDC: Hourly Generation: "&amp;B26&amp;" MW and Load Shed: 0 MW at "&amp;TEXT(FWise!B30,"hh:mm")&amp;" on "&amp;TEXT((FWise!C2),"dd-mm-yyyy")</f>
        <v>From NLDC: Hourly Generation: 10610 MW and Load Shed: 0 MW at 23:00 on 06-08-2018</v>
      </c>
    </row>
    <row r="27" spans="1:6" ht="16.2" thickBot="1">
      <c r="A27" s="318" t="str">
        <f>FWise!B31</f>
        <v>24:00</v>
      </c>
      <c r="B27" s="27">
        <f>IF(FWise!L31&gt;2500,FWise!L31,"")</f>
        <v>10359</v>
      </c>
      <c r="C27" s="26">
        <f>IF(FWise!O31&gt;0,FWise!O31,"")</f>
        <v>305</v>
      </c>
      <c r="D27" s="31" t="str">
        <f>"From NLDC: Generation: "&amp;FWise!L31&amp;" MW (Gas:"&amp;FWise!C31&amp;" LF:"&amp;FWise!F31&amp;" Coal:"&amp;FWise!G31&amp;" Hydro:"&amp;FWise!I31&amp;" Bheramara HVDC:"&amp;FWise!K31&amp;" Tripura:"&amp;FWise!J31&amp;" RPCL:"&amp;GEntry!AP29&amp;") Load shed:_"&amp;"MW at "&amp;"24:00"&amp;" on "&amp;TEXT(FWise!C2,"dd-mm-yyyy")</f>
        <v>From NLDC: Generation: 10359 MW (Gas:5904 LF:3664 Coal:0 Hydro:140 Bheramara HVDC:487 Tripura:164 RPCL:44) Load shed:_MW at 24:00 on 06-08-2018</v>
      </c>
      <c r="E27" s="3630"/>
      <c r="F27" s="329" t="str">
        <f>"From NLDC: Hourly Generation: "&amp;B27&amp;" MW and Load Shed: 0 MW at 24:00 on "&amp;TEXT((FWise!C2),"dd-mm-yyyy")</f>
        <v>From NLDC: Hourly Generation: 10359 MW and Load Shed: 0 MW at 24:00 on 06-08-2018</v>
      </c>
    </row>
    <row r="28" spans="1:6">
      <c r="A28" s="3626" t="str">
        <f>FWise!N27</f>
        <v>Evn. peak</v>
      </c>
      <c r="B28" s="3627"/>
      <c r="C28" s="116"/>
    </row>
    <row r="29" spans="1:6">
      <c r="A29" s="319"/>
      <c r="B29" s="2653">
        <f>FWise!N28</f>
        <v>0</v>
      </c>
      <c r="C29" s="116"/>
    </row>
    <row r="30" spans="1:6">
      <c r="A30" s="3626" t="str">
        <f>FWise!N10</f>
        <v>Minimum</v>
      </c>
      <c r="B30" s="3627"/>
      <c r="C30" s="116"/>
      <c r="E30" s="2650"/>
      <c r="F30" s="2651"/>
    </row>
    <row r="31" spans="1:6">
      <c r="A31" s="319"/>
      <c r="B31" s="2653">
        <f>FWise!N11</f>
        <v>8029.3</v>
      </c>
      <c r="C31" s="116"/>
    </row>
    <row r="32" spans="1:6">
      <c r="A32" s="3626" t="str">
        <f>FWise!N16</f>
        <v>Day peak</v>
      </c>
      <c r="B32" s="3627"/>
      <c r="C32" s="112"/>
    </row>
    <row r="33" spans="1:3">
      <c r="A33" s="319"/>
      <c r="B33" s="2649">
        <f>FWise!N17</f>
        <v>8318</v>
      </c>
      <c r="C33" s="112"/>
    </row>
    <row r="34" spans="1:3">
      <c r="A34" s="113"/>
      <c r="B34" s="112"/>
      <c r="C34" s="112"/>
    </row>
    <row r="35" spans="1:3">
      <c r="A35" s="113"/>
      <c r="B35" s="112"/>
      <c r="C35" s="112"/>
    </row>
  </sheetData>
  <customSheetViews>
    <customSheetView guid="{B91C2E87-5EDA-40AE-AC27-0E2C17E803CE}" showPageBreaks="1">
      <pane xSplit="3" ySplit="1" topLeftCell="D2" activePane="bottomRight" state="frozen"/>
      <selection pane="bottomRight" activeCell="D30" sqref="D30"/>
      <pageMargins left="0.7" right="0.7" top="0.75" bottom="0.75" header="0.3" footer="0.3"/>
      <pageSetup orientation="portrait" r:id="rId1"/>
    </customSheetView>
    <customSheetView guid="{7C71EF2A-5ADA-494C-8F58-DDA71753DD90}">
      <pane xSplit="3" ySplit="1" topLeftCell="D2" activePane="bottomRight" state="frozen"/>
      <selection pane="bottomRight" activeCell="D16" sqref="D16"/>
      <pageMargins left="0.7" right="0.7" top="0.75" bottom="0.75" header="0.3" footer="0.3"/>
      <pageSetup orientation="portrait" r:id="rId2"/>
    </customSheetView>
    <customSheetView guid="{23F4DC00-BC97-4745-AA5C-F05D469CB1EF}" scale="90" showPageBreaks="1" printArea="1">
      <pane xSplit="3" ySplit="1" topLeftCell="D2" activePane="bottomRight" state="frozen"/>
      <selection pane="bottomRight" activeCell="F26" sqref="F26"/>
      <pageMargins left="0.7" right="0.7" top="0.75" bottom="0.75" header="0.3" footer="0.3"/>
      <pageSetup orientation="portrait" r:id="rId3"/>
    </customSheetView>
    <customSheetView guid="{5A803268-F6C5-4035-B3E1-A94CB9AA8994}">
      <pane xSplit="3" ySplit="1" topLeftCell="D2" activePane="bottomRight" state="frozen"/>
      <selection pane="bottomRight" activeCell="D16" sqref="D16"/>
      <pageMargins left="0.7" right="0.7" top="0.75" bottom="0.75" header="0.3" footer="0.3"/>
      <pageSetup orientation="portrait" r:id="rId4"/>
    </customSheetView>
    <customSheetView guid="{4593F3EE-0998-4E0E-994A-E02D6BAF3A4B}">
      <pane xSplit="3" ySplit="1" topLeftCell="D13" activePane="bottomRight" state="frozen"/>
      <selection pane="bottomRight" activeCell="D32" sqref="D32"/>
      <pageMargins left="0.7" right="0.7" top="0.75" bottom="0.75" header="0.3" footer="0.3"/>
      <pageSetup orientation="portrait" r:id="rId5"/>
    </customSheetView>
  </customSheetViews>
  <mergeCells count="5">
    <mergeCell ref="A1:D1"/>
    <mergeCell ref="A28:B28"/>
    <mergeCell ref="A30:B30"/>
    <mergeCell ref="A32:B32"/>
    <mergeCell ref="E17:E27"/>
  </mergeCells>
  <conditionalFormatting sqref="B2:B27">
    <cfRule type="cellIs" dxfId="2" priority="1" operator="equal">
      <formula>$B$33</formula>
    </cfRule>
    <cfRule type="cellIs" dxfId="1" priority="2" operator="equal">
      <formula>$B$31</formula>
    </cfRule>
    <cfRule type="cellIs" dxfId="0" priority="3" operator="equal">
      <formula>$B$29</formula>
    </cfRule>
  </conditionalFormatting>
  <pageMargins left="0.7" right="0.7" top="0.75" bottom="0.75" header="0.3" footer="0.3"/>
  <pageSetup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4"/>
  <dimension ref="D2:F21"/>
  <sheetViews>
    <sheetView workbookViewId="0">
      <selection activeCell="F21" sqref="F21"/>
    </sheetView>
  </sheetViews>
  <sheetFormatPr defaultRowHeight="14.4"/>
  <cols>
    <col min="5" max="5" width="39.109375" customWidth="1"/>
    <col min="6" max="6" width="14" customWidth="1"/>
    <col min="12" max="12" width="9.109375" customWidth="1"/>
    <col min="23" max="23" width="9.109375" customWidth="1"/>
  </cols>
  <sheetData>
    <row r="2" spans="4:6" ht="33" customHeight="1">
      <c r="E2" s="2345" t="s">
        <v>1140</v>
      </c>
    </row>
    <row r="4" spans="4:6" ht="23.4">
      <c r="D4" s="2247" t="s">
        <v>1117</v>
      </c>
      <c r="E4" s="2248" t="s">
        <v>951</v>
      </c>
      <c r="F4" s="2249">
        <f>GEntry!A12</f>
        <v>0.375</v>
      </c>
    </row>
    <row r="5" spans="4:6" ht="23.4">
      <c r="D5" s="2250">
        <v>1</v>
      </c>
      <c r="E5" s="2251" t="s">
        <v>1118</v>
      </c>
      <c r="F5" s="2252">
        <f>GEntry!P12</f>
        <v>0</v>
      </c>
    </row>
    <row r="6" spans="4:6" ht="25.8">
      <c r="D6" s="2250">
        <v>2</v>
      </c>
      <c r="E6" s="2251" t="s">
        <v>1119</v>
      </c>
      <c r="F6" s="2253">
        <f>GEntry!Q12</f>
        <v>0</v>
      </c>
    </row>
    <row r="7" spans="4:6" ht="25.8">
      <c r="D7" s="2250">
        <v>3</v>
      </c>
      <c r="E7" s="2254" t="s">
        <v>1120</v>
      </c>
      <c r="F7" s="2253">
        <f>GEntry!AL12</f>
        <v>0</v>
      </c>
    </row>
    <row r="8" spans="4:6" ht="25.8">
      <c r="D8" s="2250">
        <v>4</v>
      </c>
      <c r="E8" s="2254" t="s">
        <v>1121</v>
      </c>
      <c r="F8" s="2253">
        <f>GEntry!AQ12</f>
        <v>0</v>
      </c>
    </row>
    <row r="9" spans="4:6" ht="25.8">
      <c r="D9" s="2250">
        <v>5</v>
      </c>
      <c r="E9" s="2254" t="s">
        <v>1122</v>
      </c>
      <c r="F9" s="2253">
        <f>GEntry!AO12</f>
        <v>270</v>
      </c>
    </row>
    <row r="10" spans="4:6" ht="25.8">
      <c r="D10" s="2250">
        <v>6</v>
      </c>
      <c r="E10" s="2254" t="s">
        <v>1123</v>
      </c>
      <c r="F10" s="2253">
        <f>GEntry!AN12</f>
        <v>400</v>
      </c>
    </row>
    <row r="11" spans="4:6" ht="25.8">
      <c r="D11" s="2250">
        <v>7</v>
      </c>
      <c r="E11" s="2254" t="s">
        <v>1124</v>
      </c>
      <c r="F11" s="2253">
        <f>GEntry!CC12</f>
        <v>10</v>
      </c>
    </row>
    <row r="12" spans="4:6" ht="25.8">
      <c r="D12" s="2250">
        <v>8</v>
      </c>
      <c r="E12" s="2254" t="s">
        <v>1125</v>
      </c>
      <c r="F12" s="2253">
        <f>GEntry!BT12</f>
        <v>33</v>
      </c>
    </row>
    <row r="13" spans="4:6" ht="25.8">
      <c r="D13" s="2250">
        <v>9</v>
      </c>
      <c r="E13" s="2254" t="s">
        <v>1126</v>
      </c>
      <c r="F13" s="2253">
        <f>GEntry!BV12</f>
        <v>0</v>
      </c>
    </row>
    <row r="14" spans="4:6" ht="25.8">
      <c r="D14" s="2250">
        <v>10</v>
      </c>
      <c r="E14" s="2254" t="s">
        <v>1127</v>
      </c>
      <c r="F14" s="2253">
        <f>GEntry!CB12</f>
        <v>15</v>
      </c>
    </row>
    <row r="15" spans="4:6" ht="25.8">
      <c r="D15" s="2250">
        <v>11</v>
      </c>
      <c r="E15" s="2254" t="s">
        <v>1128</v>
      </c>
      <c r="F15" s="2253">
        <f>GEntry!CG12</f>
        <v>7</v>
      </c>
    </row>
    <row r="16" spans="4:6" ht="25.8">
      <c r="D16" s="2250">
        <v>12</v>
      </c>
      <c r="E16" s="2254" t="s">
        <v>1129</v>
      </c>
      <c r="F16" s="2253">
        <f>GEntry!BW12</f>
        <v>7</v>
      </c>
    </row>
    <row r="17" spans="4:6" ht="25.8">
      <c r="D17" s="2250">
        <v>13</v>
      </c>
      <c r="E17" s="2254" t="s">
        <v>1130</v>
      </c>
      <c r="F17" s="2253">
        <f>GEntry!AM12</f>
        <v>390</v>
      </c>
    </row>
    <row r="18" spans="4:6" ht="25.8">
      <c r="D18" s="2250">
        <v>14</v>
      </c>
      <c r="E18" s="2254" t="s">
        <v>1131</v>
      </c>
      <c r="F18" s="2253">
        <f>GEntry!CM12</f>
        <v>7</v>
      </c>
    </row>
    <row r="21" spans="4:6">
      <c r="F21" s="296"/>
    </row>
  </sheetData>
  <customSheetViews>
    <customSheetView guid="{B91C2E87-5EDA-40AE-AC27-0E2C17E803CE}" showPageBreaks="1" printArea="1">
      <selection activeCell="F21" sqref="F21"/>
      <pageMargins left="0.7" right="0.7" top="2" bottom="0.75" header="0.3" footer="0.3"/>
      <printOptions horizontalCentered="1"/>
      <pageSetup orientation="portrait" r:id="rId1"/>
    </customSheetView>
    <customSheetView guid="{7C71EF2A-5ADA-494C-8F58-DDA71753DD90}" showPageBreaks="1" printArea="1">
      <selection activeCell="F18" sqref="F18"/>
      <pageMargins left="0.7" right="0.7" top="2" bottom="0.75" header="0.3" footer="0.3"/>
      <printOptions horizontalCentered="1"/>
      <pageSetup orientation="portrait" r:id="rId2"/>
    </customSheetView>
    <customSheetView guid="{23F4DC00-BC97-4745-AA5C-F05D469CB1EF}" showPageBreaks="1" printArea="1">
      <selection activeCell="F21" sqref="F21"/>
      <pageMargins left="0.7" right="0.7" top="2" bottom="0.75" header="0.3" footer="0.3"/>
      <printOptions horizontalCentered="1"/>
      <pageSetup orientation="portrait" r:id="rId3"/>
    </customSheetView>
    <customSheetView guid="{5A803268-F6C5-4035-B3E1-A94CB9AA8994}" showPageBreaks="1" printArea="1">
      <selection activeCell="F21" sqref="F21"/>
      <pageMargins left="0.7" right="0.7" top="2" bottom="0.75" header="0.3" footer="0.3"/>
      <printOptions horizontalCentered="1"/>
      <pageSetup orientation="portrait" r:id="rId4"/>
    </customSheetView>
    <customSheetView guid="{4593F3EE-0998-4E0E-994A-E02D6BAF3A4B}" topLeftCell="A4">
      <selection activeCell="F21" sqref="F21"/>
      <pageMargins left="0.7" right="0.7" top="2" bottom="0.75" header="0.3" footer="0.3"/>
      <printOptions horizontalCentered="1"/>
      <pageSetup orientation="portrait" r:id="rId5"/>
    </customSheetView>
  </customSheetViews>
  <printOptions horizontalCentered="1"/>
  <pageMargins left="0.7" right="0.7" top="2" bottom="0.75" header="0.3" footer="0.3"/>
  <pageSetup orientation="portrait" r:id="rId6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6"/>
  <dimension ref="C3:D18"/>
  <sheetViews>
    <sheetView workbookViewId="0">
      <selection activeCell="L15" sqref="L15"/>
    </sheetView>
  </sheetViews>
  <sheetFormatPr defaultRowHeight="14.4"/>
  <cols>
    <col min="3" max="3" width="15.109375" bestFit="1" customWidth="1"/>
  </cols>
  <sheetData>
    <row r="3" spans="3:4">
      <c r="D3" s="296"/>
    </row>
    <row r="6" spans="3:4" ht="24">
      <c r="C6" s="2983"/>
    </row>
    <row r="7" spans="3:4" ht="24">
      <c r="C7" s="2983"/>
    </row>
    <row r="8" spans="3:4" ht="24">
      <c r="C8" s="2983"/>
    </row>
    <row r="9" spans="3:4" ht="24">
      <c r="C9" s="2983"/>
    </row>
    <row r="10" spans="3:4" ht="24">
      <c r="C10" s="2983"/>
    </row>
    <row r="11" spans="3:4" ht="24">
      <c r="C11" s="2983"/>
    </row>
    <row r="12" spans="3:4" ht="24">
      <c r="C12" s="2983"/>
    </row>
    <row r="13" spans="3:4" ht="24">
      <c r="C13" s="2983"/>
    </row>
    <row r="14" spans="3:4" ht="24">
      <c r="C14" s="2983"/>
    </row>
    <row r="15" spans="3:4" ht="24">
      <c r="C15" s="2983"/>
    </row>
    <row r="16" spans="3:4" ht="24">
      <c r="C16" s="2983"/>
    </row>
    <row r="17" spans="3:3" ht="24">
      <c r="C17" s="2983"/>
    </row>
    <row r="18" spans="3:3" ht="24">
      <c r="C18" s="2983"/>
    </row>
  </sheetData>
  <customSheetViews>
    <customSheetView guid="{B91C2E87-5EDA-40AE-AC27-0E2C17E803CE}" showPageBreaks="1">
      <selection activeCell="L15" sqref="L15"/>
      <pageMargins left="0.7" right="0.7" top="0.75" bottom="0.75" header="0.3" footer="0.3"/>
      <pageSetup orientation="portrait" r:id="rId1"/>
    </customSheetView>
    <customSheetView guid="{7C71EF2A-5ADA-494C-8F58-DDA71753DD90}" state="hidden">
      <selection activeCell="J30" sqref="J30"/>
      <pageMargins left="0.7" right="0.7" top="0.75" bottom="0.75" header="0.3" footer="0.3"/>
    </customSheetView>
    <customSheetView guid="{23F4DC00-BC97-4745-AA5C-F05D469CB1EF}" state="hidden">
      <selection activeCell="J30" sqref="J30"/>
      <pageMargins left="0.7" right="0.7" top="0.75" bottom="0.75" header="0.3" footer="0.3"/>
    </customSheetView>
    <customSheetView guid="{5A803268-F6C5-4035-B3E1-A94CB9AA8994}" state="hidden">
      <selection activeCell="J30" sqref="J30"/>
      <pageMargins left="0.7" right="0.7" top="0.75" bottom="0.75" header="0.3" footer="0.3"/>
    </customSheetView>
    <customSheetView guid="{4593F3EE-0998-4E0E-994A-E02D6BAF3A4B}" state="hidden">
      <selection activeCell="J30" sqref="J30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7">
    <tabColor theme="5" tint="-0.249977111117893"/>
  </sheetPr>
  <dimension ref="A1:M30"/>
  <sheetViews>
    <sheetView workbookViewId="0">
      <selection activeCell="D21" sqref="D21"/>
    </sheetView>
  </sheetViews>
  <sheetFormatPr defaultColWidth="9.109375" defaultRowHeight="13.8"/>
  <cols>
    <col min="1" max="1" width="18.44140625" style="6" customWidth="1"/>
    <col min="2" max="2" width="11.88671875" style="6" customWidth="1"/>
    <col min="3" max="3" width="12.88671875" style="6" customWidth="1"/>
    <col min="4" max="4" width="10.5546875" style="6" customWidth="1"/>
    <col min="5" max="5" width="11.88671875" style="6" customWidth="1"/>
    <col min="6" max="6" width="17" style="6" customWidth="1"/>
    <col min="7" max="7" width="7.109375" style="6" customWidth="1"/>
    <col min="8" max="9" width="9.109375" style="6"/>
    <col min="10" max="11" width="19.5546875" style="6" customWidth="1"/>
    <col min="12" max="12" width="24.109375" style="6" customWidth="1"/>
    <col min="13" max="16384" width="9.109375" style="6"/>
  </cols>
  <sheetData>
    <row r="1" spans="1:13" ht="22.8">
      <c r="A1" s="998"/>
      <c r="B1" s="998"/>
      <c r="C1" s="998"/>
      <c r="D1" s="998"/>
      <c r="E1" s="998"/>
      <c r="F1" s="998"/>
      <c r="G1" s="998"/>
      <c r="H1" s="999"/>
      <c r="I1" s="999"/>
      <c r="J1" s="999"/>
      <c r="K1" s="999"/>
      <c r="L1" s="999"/>
      <c r="M1" s="999"/>
    </row>
    <row r="2" spans="1:13" ht="17.399999999999999">
      <c r="A2" s="1000" t="s">
        <v>883</v>
      </c>
      <c r="B2" s="1000"/>
      <c r="C2" s="1000"/>
      <c r="D2" s="1000"/>
      <c r="E2" s="1000"/>
      <c r="F2" s="1000"/>
      <c r="G2" s="1000"/>
      <c r="H2" s="999"/>
      <c r="I2" s="999"/>
      <c r="J2" s="1822"/>
      <c r="K2" s="1823"/>
      <c r="L2" s="1824"/>
      <c r="M2" s="999"/>
    </row>
    <row r="3" spans="1:13" ht="17.399999999999999">
      <c r="A3" s="1001"/>
      <c r="B3" s="1001"/>
      <c r="C3" s="1001"/>
      <c r="D3" s="1001"/>
      <c r="E3" s="1001"/>
      <c r="F3" s="1001"/>
      <c r="G3" s="1001"/>
      <c r="H3" s="999"/>
      <c r="I3" s="999"/>
      <c r="J3" s="1825"/>
      <c r="K3" s="1826"/>
      <c r="L3" s="1827"/>
      <c r="M3" s="999"/>
    </row>
    <row r="4" spans="1:13" ht="18">
      <c r="A4" s="1002" t="s">
        <v>884</v>
      </c>
      <c r="B4" s="1002"/>
      <c r="C4" s="1002"/>
      <c r="D4" s="1002"/>
      <c r="E4" s="1002"/>
      <c r="F4" s="1002"/>
      <c r="G4" s="1002"/>
      <c r="H4" s="999"/>
      <c r="I4" s="999"/>
      <c r="J4" s="1825" t="s">
        <v>885</v>
      </c>
      <c r="K4" s="1826"/>
      <c r="L4" s="1827"/>
      <c r="M4" s="999"/>
    </row>
    <row r="5" spans="1:13" ht="16.8">
      <c r="A5" s="1003" t="s">
        <v>886</v>
      </c>
      <c r="B5" s="1003"/>
      <c r="C5" s="1004">
        <f>Forecast!E3</f>
        <v>41856</v>
      </c>
      <c r="D5" s="1003"/>
      <c r="E5" s="1003"/>
      <c r="F5" s="1003"/>
      <c r="G5" s="1003"/>
      <c r="H5" s="999"/>
      <c r="I5" s="999"/>
      <c r="J5" s="1825"/>
      <c r="K5" s="1826"/>
      <c r="L5" s="1827"/>
      <c r="M5" s="999"/>
    </row>
    <row r="6" spans="1:13" ht="16.8">
      <c r="A6" s="999"/>
      <c r="B6" s="1005"/>
      <c r="C6" s="999"/>
      <c r="D6" s="999"/>
      <c r="E6" s="999"/>
      <c r="F6" s="999"/>
      <c r="G6" s="999"/>
      <c r="H6" s="999"/>
      <c r="I6" s="999"/>
      <c r="J6" s="1828"/>
      <c r="K6" s="1829"/>
      <c r="L6" s="1830"/>
      <c r="M6" s="999"/>
    </row>
    <row r="7" spans="1:13" ht="16.8">
      <c r="A7" s="1006"/>
      <c r="B7" s="1007"/>
      <c r="C7" s="1007"/>
      <c r="D7" s="1007"/>
      <c r="E7" s="1008"/>
      <c r="F7" s="1008"/>
      <c r="G7" s="1008"/>
      <c r="H7" s="999"/>
      <c r="I7" s="999"/>
      <c r="J7" s="3631" t="s">
        <v>887</v>
      </c>
      <c r="K7" s="3631" t="s">
        <v>888</v>
      </c>
      <c r="L7" s="3631"/>
      <c r="M7" s="999"/>
    </row>
    <row r="8" spans="1:13" ht="16.8">
      <c r="A8" s="1009"/>
      <c r="B8" s="1010" t="s">
        <v>889</v>
      </c>
      <c r="C8" s="1011"/>
      <c r="D8" s="1012"/>
      <c r="E8" s="1010" t="s">
        <v>890</v>
      </c>
      <c r="F8" s="1011"/>
      <c r="G8" s="1012"/>
      <c r="H8" s="999"/>
      <c r="I8" s="999"/>
      <c r="J8" s="3631"/>
      <c r="K8" s="1013" t="s">
        <v>891</v>
      </c>
      <c r="L8" s="1013" t="s">
        <v>892</v>
      </c>
      <c r="M8" s="999"/>
    </row>
    <row r="9" spans="1:13" ht="31.2">
      <c r="A9" s="1014" t="s">
        <v>887</v>
      </c>
      <c r="B9" s="1015" t="s">
        <v>893</v>
      </c>
      <c r="C9" s="1015" t="s">
        <v>894</v>
      </c>
      <c r="D9" s="1015" t="s">
        <v>895</v>
      </c>
      <c r="E9" s="1015" t="s">
        <v>893</v>
      </c>
      <c r="F9" s="1015" t="s">
        <v>894</v>
      </c>
      <c r="G9" s="1015" t="s">
        <v>895</v>
      </c>
      <c r="H9" s="999"/>
      <c r="I9" s="999"/>
      <c r="J9" s="1016" t="s">
        <v>10</v>
      </c>
      <c r="K9" s="1017">
        <v>0.39500000000000002</v>
      </c>
      <c r="L9" s="1017">
        <v>0.39500000000000002</v>
      </c>
      <c r="M9" s="999"/>
    </row>
    <row r="10" spans="1:13" ht="16.8">
      <c r="A10" s="1018" t="s">
        <v>10</v>
      </c>
      <c r="B10" s="1019">
        <f>K9*L21</f>
        <v>2434.8195000000001</v>
      </c>
      <c r="C10" s="1020">
        <v>2435</v>
      </c>
      <c r="D10" s="1019">
        <f t="shared" ref="D10:D18" si="0">B10-C10</f>
        <v>-0.18049999999993815</v>
      </c>
      <c r="E10" s="1019">
        <f>Forecast!W162</f>
        <v>4039.2650423494756</v>
      </c>
      <c r="F10" s="1019">
        <f>IF(G10=0,E10,Forecast!X162)</f>
        <v>4039.2650423494756</v>
      </c>
      <c r="G10" s="1019">
        <f>Forecast!Y162</f>
        <v>0</v>
      </c>
      <c r="H10" s="999"/>
      <c r="I10" s="999"/>
      <c r="J10" s="1016" t="s">
        <v>440</v>
      </c>
      <c r="K10" s="1017">
        <v>0.1103</v>
      </c>
      <c r="L10" s="1017">
        <v>0.1103</v>
      </c>
      <c r="M10" s="999"/>
    </row>
    <row r="11" spans="1:13" ht="16.8">
      <c r="A11" s="1018" t="s">
        <v>440</v>
      </c>
      <c r="B11" s="1019">
        <f>K10*L21</f>
        <v>679.90022999999997</v>
      </c>
      <c r="C11" s="1020">
        <v>680</v>
      </c>
      <c r="D11" s="1019">
        <f t="shared" si="0"/>
        <v>-9.9770000000034997E-2</v>
      </c>
      <c r="E11" s="1019">
        <f>Forecast!W163</f>
        <v>1374.235763211195</v>
      </c>
      <c r="F11" s="1019">
        <f>IF(G11=0,E11,Forecast!X163)</f>
        <v>1374.235763211195</v>
      </c>
      <c r="G11" s="1019">
        <f>Forecast!Y163</f>
        <v>0</v>
      </c>
      <c r="H11" s="999"/>
      <c r="I11" s="999"/>
      <c r="J11" s="1016" t="s">
        <v>441</v>
      </c>
      <c r="K11" s="1017">
        <v>0.12470000000000001</v>
      </c>
      <c r="L11" s="1017">
        <v>0.12470000000000001</v>
      </c>
      <c r="M11" s="999"/>
    </row>
    <row r="12" spans="1:13" ht="16.8">
      <c r="A12" s="1018" t="s">
        <v>441</v>
      </c>
      <c r="B12" s="1019">
        <f>K11*L21</f>
        <v>768.66327000000013</v>
      </c>
      <c r="C12" s="1020">
        <v>769</v>
      </c>
      <c r="D12" s="1019">
        <f t="shared" si="0"/>
        <v>-0.33672999999987496</v>
      </c>
      <c r="E12" s="1019">
        <f>Forecast!W164</f>
        <v>1231.3876615724544</v>
      </c>
      <c r="F12" s="1019">
        <f>IF(G12=0,E12,Forecast!X164)</f>
        <v>1231.3876615724544</v>
      </c>
      <c r="G12" s="1019">
        <f>Forecast!Y164</f>
        <v>0</v>
      </c>
      <c r="H12" s="999"/>
      <c r="I12" s="999"/>
      <c r="J12" s="1016" t="s">
        <v>444</v>
      </c>
      <c r="K12" s="1017">
        <v>0.1142</v>
      </c>
      <c r="L12" s="1017">
        <v>0.1142</v>
      </c>
      <c r="M12" s="999"/>
    </row>
    <row r="13" spans="1:13" ht="16.8">
      <c r="A13" s="1018" t="s">
        <v>444</v>
      </c>
      <c r="B13" s="1019">
        <f>K12*L21</f>
        <v>703.94022000000007</v>
      </c>
      <c r="C13" s="1020">
        <v>704</v>
      </c>
      <c r="D13" s="1019">
        <f t="shared" si="0"/>
        <v>-5.9779999999932443E-2</v>
      </c>
      <c r="E13" s="1019">
        <f>Forecast!W165</f>
        <v>1112.7045125207144</v>
      </c>
      <c r="F13" s="1019">
        <f>IF(G13=0,E13,Forecast!X165)</f>
        <v>1112.7045125207144</v>
      </c>
      <c r="G13" s="1019">
        <f>Forecast!Y165</f>
        <v>0</v>
      </c>
      <c r="H13" s="999"/>
      <c r="I13" s="999"/>
      <c r="J13" s="1016" t="s">
        <v>9</v>
      </c>
      <c r="K13" s="1017">
        <v>7.5999999999999998E-2</v>
      </c>
      <c r="L13" s="1017">
        <v>7.5999999999999998E-2</v>
      </c>
      <c r="M13" s="999"/>
    </row>
    <row r="14" spans="1:13" ht="16.8">
      <c r="A14" s="1018" t="s">
        <v>9</v>
      </c>
      <c r="B14" s="1019">
        <f>K13*L21</f>
        <v>468.47160000000002</v>
      </c>
      <c r="C14" s="1020">
        <v>468</v>
      </c>
      <c r="D14" s="1019">
        <f t="shared" si="0"/>
        <v>0.47160000000002356</v>
      </c>
      <c r="E14" s="1019">
        <f>Forecast!W166</f>
        <v>1005.5118698213956</v>
      </c>
      <c r="F14" s="1019">
        <f>IF(G14=0,E14,Forecast!X166)</f>
        <v>1005.5118698213956</v>
      </c>
      <c r="G14" s="1019">
        <f>Forecast!Y166</f>
        <v>0</v>
      </c>
      <c r="H14" s="999"/>
      <c r="I14" s="999"/>
      <c r="J14" s="1016" t="s">
        <v>454</v>
      </c>
      <c r="K14" s="1017">
        <v>5.62E-2</v>
      </c>
      <c r="L14" s="1017">
        <v>5.62E-2</v>
      </c>
      <c r="M14" s="999"/>
    </row>
    <row r="15" spans="1:13" ht="16.8">
      <c r="A15" s="1018" t="s">
        <v>115</v>
      </c>
      <c r="B15" s="1019">
        <f>K14*L21</f>
        <v>346.42242000000005</v>
      </c>
      <c r="C15" s="1020">
        <v>346</v>
      </c>
      <c r="D15" s="1019">
        <f t="shared" si="0"/>
        <v>0.42242000000004509</v>
      </c>
      <c r="E15" s="1019">
        <f>Forecast!W167</f>
        <v>811.4141635978641</v>
      </c>
      <c r="F15" s="1019">
        <f>IF(G15=0,E15,Forecast!X167)</f>
        <v>811.4141635978641</v>
      </c>
      <c r="G15" s="1019">
        <f>Forecast!Y167</f>
        <v>0</v>
      </c>
      <c r="H15" s="999"/>
      <c r="I15" s="999"/>
      <c r="J15" s="1016" t="s">
        <v>453</v>
      </c>
      <c r="K15" s="1017">
        <v>4.5900000000000003E-2</v>
      </c>
      <c r="L15" s="1017">
        <v>4.5900000000000003E-2</v>
      </c>
      <c r="M15" s="999"/>
    </row>
    <row r="16" spans="1:13" ht="16.8">
      <c r="A16" s="1018" t="s">
        <v>453</v>
      </c>
      <c r="B16" s="1019">
        <f>K15*L21</f>
        <v>282.93219000000005</v>
      </c>
      <c r="C16" s="1020">
        <v>283</v>
      </c>
      <c r="D16" s="1019">
        <f t="shared" si="0"/>
        <v>-6.7809999999951742E-2</v>
      </c>
      <c r="E16" s="1019">
        <f>Forecast!W168</f>
        <v>452.85087138648504</v>
      </c>
      <c r="F16" s="1019">
        <f>IF(G16=0,E16,Forecast!X168)</f>
        <v>452.85087138648504</v>
      </c>
      <c r="G16" s="1019">
        <f>Forecast!Y168</f>
        <v>0</v>
      </c>
      <c r="H16" s="999"/>
      <c r="I16" s="999"/>
      <c r="J16" s="1016" t="s">
        <v>457</v>
      </c>
      <c r="K16" s="1017">
        <v>0.02</v>
      </c>
      <c r="L16" s="1017">
        <v>0.02</v>
      </c>
      <c r="M16" s="999"/>
    </row>
    <row r="17" spans="1:13" ht="16.8">
      <c r="A17" s="1018" t="s">
        <v>457</v>
      </c>
      <c r="B17" s="1019">
        <f>K16*L21</f>
        <v>123.28200000000001</v>
      </c>
      <c r="C17" s="1020">
        <v>123</v>
      </c>
      <c r="D17" s="1019">
        <f t="shared" si="0"/>
        <v>0.28200000000001069</v>
      </c>
      <c r="E17" s="1019">
        <f>Forecast!W169</f>
        <v>208.89477904621614</v>
      </c>
      <c r="F17" s="1019">
        <f>IF(G17=0,E17,Forecast!X169)</f>
        <v>208.89477904621614</v>
      </c>
      <c r="G17" s="1019">
        <f>Forecast!Y169</f>
        <v>0</v>
      </c>
      <c r="H17" s="999"/>
      <c r="I17" s="999"/>
      <c r="J17" s="1016" t="s">
        <v>459</v>
      </c>
      <c r="K17" s="1017">
        <v>5.7700000000000001E-2</v>
      </c>
      <c r="L17" s="1017">
        <v>5.7700000000000001E-2</v>
      </c>
      <c r="M17" s="999"/>
    </row>
    <row r="18" spans="1:13" ht="16.8">
      <c r="A18" s="1018" t="s">
        <v>459</v>
      </c>
      <c r="B18" s="1019">
        <f>K17*L21</f>
        <v>355.66857000000005</v>
      </c>
      <c r="C18" s="1020">
        <v>356</v>
      </c>
      <c r="D18" s="1019">
        <f t="shared" si="0"/>
        <v>-0.33142999999995482</v>
      </c>
      <c r="E18" s="1019">
        <f>Forecast!W170</f>
        <v>625.80696372675379</v>
      </c>
      <c r="F18" s="1019">
        <f>IF(G18=0,E18,Forecast!X170)</f>
        <v>625.80696372675379</v>
      </c>
      <c r="G18" s="1019">
        <f>Forecast!Y170</f>
        <v>0</v>
      </c>
      <c r="H18" s="999"/>
      <c r="I18" s="999"/>
      <c r="J18" s="1831" t="s">
        <v>12</v>
      </c>
      <c r="K18" s="1832">
        <v>1</v>
      </c>
      <c r="L18" s="1833">
        <v>1</v>
      </c>
      <c r="M18" s="999"/>
    </row>
    <row r="19" spans="1:13" ht="16.8">
      <c r="A19" s="1021" t="s">
        <v>896</v>
      </c>
      <c r="B19" s="1022">
        <f>SUM(B10:B18)</f>
        <v>6164.1</v>
      </c>
      <c r="C19" s="1022">
        <f>SUM(C10:C18)</f>
        <v>6164</v>
      </c>
      <c r="D19" s="1022">
        <v>0</v>
      </c>
      <c r="E19" s="1022">
        <f>SUM(E10:E18)</f>
        <v>10862.071627232555</v>
      </c>
      <c r="F19" s="1022">
        <f>SUM(F10:F18)</f>
        <v>10862.071627232555</v>
      </c>
      <c r="G19" s="1022">
        <f>SUM(G10:G18)</f>
        <v>0</v>
      </c>
      <c r="H19" s="999"/>
      <c r="I19" s="999"/>
      <c r="J19" s="3631" t="s">
        <v>897</v>
      </c>
      <c r="K19" s="3631"/>
      <c r="L19" s="3631"/>
      <c r="M19" s="999"/>
    </row>
    <row r="20" spans="1:13" ht="16.8">
      <c r="A20" s="999"/>
      <c r="B20" s="999"/>
      <c r="C20" s="999"/>
      <c r="D20" s="999"/>
      <c r="E20" s="999"/>
      <c r="F20" s="999"/>
      <c r="G20" s="999"/>
      <c r="H20" s="999"/>
      <c r="I20" s="999"/>
      <c r="J20" s="1013"/>
      <c r="K20" s="1013" t="s">
        <v>898</v>
      </c>
      <c r="L20" s="1013" t="s">
        <v>899</v>
      </c>
      <c r="M20" s="999"/>
    </row>
    <row r="21" spans="1:13" ht="16.8">
      <c r="A21" s="999"/>
      <c r="B21" s="999"/>
      <c r="C21" s="999"/>
      <c r="D21" s="999"/>
      <c r="E21" s="999"/>
      <c r="F21" s="999"/>
      <c r="G21" s="999"/>
      <c r="H21" s="999"/>
      <c r="I21" s="999"/>
      <c r="J21" s="1013" t="s">
        <v>150</v>
      </c>
      <c r="K21" s="1023">
        <v>6849</v>
      </c>
      <c r="L21" s="1013">
        <f>0.9*K21</f>
        <v>6164.1</v>
      </c>
      <c r="M21" s="999"/>
    </row>
    <row r="22" spans="1:13" ht="16.8">
      <c r="A22" s="999"/>
      <c r="B22" s="999"/>
      <c r="C22" s="999" t="s">
        <v>485</v>
      </c>
      <c r="D22" s="999"/>
      <c r="E22" s="999"/>
      <c r="F22" s="999"/>
      <c r="G22" s="999"/>
      <c r="H22" s="999"/>
      <c r="I22" s="999"/>
      <c r="J22" s="1013" t="s">
        <v>149</v>
      </c>
      <c r="K22" s="1024">
        <v>7500</v>
      </c>
      <c r="L22" s="1013">
        <f>0.9*K22</f>
        <v>6750</v>
      </c>
      <c r="M22" s="999"/>
    </row>
    <row r="23" spans="1:13" ht="16.8">
      <c r="A23" s="999"/>
      <c r="B23" s="999"/>
      <c r="C23" s="999"/>
      <c r="D23" s="999"/>
      <c r="E23" s="999"/>
      <c r="F23" s="999"/>
      <c r="G23" s="999"/>
      <c r="H23" s="999"/>
      <c r="I23" s="999"/>
      <c r="J23" s="999"/>
      <c r="K23" s="999"/>
      <c r="L23" s="999"/>
      <c r="M23" s="999"/>
    </row>
    <row r="24" spans="1:13" ht="16.8">
      <c r="A24" s="999"/>
      <c r="B24" s="999"/>
      <c r="C24" s="999"/>
      <c r="D24" s="999"/>
      <c r="E24" s="999"/>
      <c r="F24" s="999"/>
      <c r="G24" s="999" t="s">
        <v>900</v>
      </c>
      <c r="H24" s="999"/>
      <c r="I24" s="999"/>
      <c r="J24" s="999"/>
      <c r="K24" s="999"/>
      <c r="L24" s="999"/>
      <c r="M24" s="999"/>
    </row>
    <row r="25" spans="1:13" ht="16.8">
      <c r="A25" s="999"/>
      <c r="B25" s="999"/>
      <c r="C25" s="999"/>
      <c r="D25" s="999"/>
      <c r="E25" s="999"/>
      <c r="F25" s="1025" t="s">
        <v>901</v>
      </c>
      <c r="G25" s="1025"/>
      <c r="H25" s="999"/>
      <c r="I25" s="999"/>
      <c r="J25" s="999"/>
      <c r="K25" s="999"/>
      <c r="L25" s="999"/>
      <c r="M25" s="999"/>
    </row>
    <row r="26" spans="1:13" ht="16.8">
      <c r="A26" s="999"/>
      <c r="B26" s="999"/>
      <c r="C26" s="999"/>
      <c r="D26" s="999"/>
      <c r="E26" s="999"/>
      <c r="F26" s="1025" t="s">
        <v>902</v>
      </c>
      <c r="G26" s="1025"/>
      <c r="H26" s="999"/>
      <c r="I26" s="999"/>
      <c r="J26" s="999"/>
      <c r="K26" s="999"/>
      <c r="L26" s="999"/>
      <c r="M26" s="999"/>
    </row>
    <row r="27" spans="1:13" ht="16.8">
      <c r="A27" s="999"/>
      <c r="B27" s="999"/>
      <c r="C27" s="999"/>
      <c r="D27" s="999"/>
      <c r="E27" s="999"/>
      <c r="F27" s="999"/>
      <c r="G27" s="999"/>
      <c r="H27" s="999"/>
      <c r="I27" s="999"/>
      <c r="J27" s="999"/>
      <c r="K27" s="999"/>
      <c r="L27" s="999"/>
      <c r="M27" s="999"/>
    </row>
    <row r="28" spans="1:13" ht="16.8">
      <c r="A28" s="999"/>
      <c r="B28" s="999"/>
      <c r="C28" s="999"/>
      <c r="D28" s="999"/>
      <c r="E28" s="999"/>
      <c r="F28" s="999"/>
      <c r="G28" s="999"/>
      <c r="H28" s="999"/>
      <c r="I28" s="999"/>
      <c r="J28" s="999"/>
      <c r="K28" s="999"/>
      <c r="L28" s="999"/>
      <c r="M28" s="999"/>
    </row>
    <row r="29" spans="1:13" ht="16.8">
      <c r="A29" s="999"/>
      <c r="B29" s="999"/>
      <c r="C29" s="999"/>
      <c r="D29" s="999"/>
      <c r="E29" s="999"/>
      <c r="F29" s="999"/>
      <c r="G29" s="999"/>
      <c r="H29" s="999"/>
      <c r="I29" s="999"/>
      <c r="J29" s="999"/>
      <c r="K29" s="999"/>
      <c r="L29" s="999"/>
      <c r="M29" s="999"/>
    </row>
    <row r="30" spans="1:13" ht="16.8">
      <c r="A30" s="999"/>
      <c r="B30" s="999"/>
      <c r="C30" s="999"/>
      <c r="D30" s="999"/>
      <c r="E30" s="999"/>
      <c r="F30" s="999"/>
      <c r="G30" s="999"/>
      <c r="H30" s="999"/>
      <c r="I30" s="999"/>
      <c r="J30" s="999"/>
      <c r="K30" s="999"/>
      <c r="L30" s="999"/>
      <c r="M30" s="999"/>
    </row>
  </sheetData>
  <customSheetViews>
    <customSheetView guid="{B91C2E87-5EDA-40AE-AC27-0E2C17E803CE}" showPageBreaks="1" printArea="1">
      <selection activeCell="D21" sqref="D21"/>
      <pageMargins left="0.7" right="0.7" top="0.75" bottom="0.75" header="0.3" footer="0.3"/>
      <pageSetup orientation="portrait" r:id="rId1"/>
    </customSheetView>
    <customSheetView guid="{7C71EF2A-5ADA-494C-8F58-DDA71753DD90}" showPageBreaks="1" printArea="1" topLeftCell="A7">
      <selection activeCell="G22" sqref="G22"/>
      <pageMargins left="0.7" right="0.7" top="0.75" bottom="0.75" header="0.3" footer="0.3"/>
      <pageSetup orientation="portrait" r:id="rId2"/>
    </customSheetView>
    <customSheetView guid="{23F4DC00-BC97-4745-AA5C-F05D469CB1EF}" showPageBreaks="1" printArea="1" topLeftCell="A7">
      <selection activeCell="G22" sqref="G22"/>
      <pageMargins left="0.7" right="0.7" top="0.75" bottom="0.75" header="0.3" footer="0.3"/>
      <pageSetup orientation="portrait" r:id="rId3"/>
    </customSheetView>
    <customSheetView guid="{5A803268-F6C5-4035-B3E1-A94CB9AA8994}" showPageBreaks="1" printArea="1" topLeftCell="A7">
      <selection activeCell="G22" sqref="G22"/>
      <pageMargins left="0.7" right="0.7" top="0.75" bottom="0.75" header="0.3" footer="0.3"/>
      <pageSetup orientation="portrait" r:id="rId4"/>
    </customSheetView>
    <customSheetView guid="{4593F3EE-0998-4E0E-994A-E02D6BAF3A4B}" showPageBreaks="1" printArea="1" topLeftCell="A7">
      <selection activeCell="G22" sqref="G22"/>
      <pageMargins left="0.7" right="0.7" top="0.75" bottom="0.75" header="0.3" footer="0.3"/>
      <pageSetup orientation="portrait" r:id="rId5"/>
    </customSheetView>
  </customSheetViews>
  <mergeCells count="3">
    <mergeCell ref="J7:J8"/>
    <mergeCell ref="K7:L7"/>
    <mergeCell ref="J19:L19"/>
  </mergeCells>
  <pageMargins left="0.7" right="0.7" top="0.75" bottom="0.75" header="0.3" footer="0.3"/>
  <pageSetup orientation="portrait" r:id="rId6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tabColor rgb="FF00B050"/>
  </sheetPr>
  <dimension ref="A1:S115"/>
  <sheetViews>
    <sheetView zoomScaleNormal="7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L28" sqref="L28"/>
    </sheetView>
  </sheetViews>
  <sheetFormatPr defaultColWidth="8.88671875" defaultRowHeight="18"/>
  <cols>
    <col min="1" max="1" width="4.109375" style="124" customWidth="1"/>
    <col min="2" max="2" width="12" style="124" customWidth="1"/>
    <col min="3" max="3" width="22" style="124" customWidth="1"/>
    <col min="4" max="4" width="18.33203125" style="124" customWidth="1"/>
    <col min="5" max="5" width="14.88671875" style="124" customWidth="1"/>
    <col min="6" max="6" width="16.44140625" style="124" customWidth="1"/>
    <col min="7" max="7" width="14.33203125" style="124" customWidth="1"/>
    <col min="8" max="8" width="14.109375" style="124" customWidth="1"/>
    <col min="9" max="9" width="16.33203125" style="124" customWidth="1"/>
    <col min="10" max="10" width="14.33203125" style="124" customWidth="1"/>
    <col min="11" max="11" width="14.5546875" style="124" customWidth="1"/>
    <col min="12" max="12" width="22.6640625" style="124" customWidth="1"/>
    <col min="13" max="13" width="21.33203125" style="124" customWidth="1"/>
    <col min="14" max="14" width="21.33203125" style="129" customWidth="1"/>
    <col min="15" max="15" width="17.6640625" style="124" customWidth="1"/>
    <col min="16" max="16" width="14.44140625" style="124" customWidth="1"/>
    <col min="17" max="17" width="14" style="124" customWidth="1"/>
    <col min="18" max="18" width="13.44140625" style="124" customWidth="1"/>
    <col min="19" max="19" width="17.5546875" style="124" bestFit="1" customWidth="1"/>
    <col min="20" max="20" width="11.33203125" style="124" bestFit="1" customWidth="1"/>
    <col min="21" max="16384" width="8.88671875" style="124"/>
  </cols>
  <sheetData>
    <row r="1" spans="1:19" ht="18.600000000000001" thickBot="1">
      <c r="A1" s="120"/>
      <c r="B1" s="121"/>
      <c r="C1" s="121"/>
      <c r="D1" s="121"/>
      <c r="E1" s="121" t="s">
        <v>18</v>
      </c>
      <c r="F1" s="121"/>
      <c r="G1" s="121"/>
      <c r="H1" s="121"/>
      <c r="I1" s="121"/>
      <c r="J1" s="121"/>
      <c r="K1" s="121"/>
      <c r="L1" s="122"/>
      <c r="M1" s="122"/>
      <c r="N1" s="1777"/>
      <c r="Q1" s="375"/>
    </row>
    <row r="2" spans="1:19" ht="30" customHeight="1" thickBot="1">
      <c r="A2" s="120"/>
      <c r="B2" s="204" t="s">
        <v>19</v>
      </c>
      <c r="C2" s="3632">
        <f>YesterdayGen!A2</f>
        <v>41855</v>
      </c>
      <c r="D2" s="3633"/>
      <c r="E2" s="3634"/>
      <c r="F2" s="125" t="s">
        <v>18</v>
      </c>
      <c r="G2" s="125"/>
      <c r="H2" s="125"/>
      <c r="I2" s="125"/>
      <c r="J2" s="1247"/>
      <c r="K2" s="125"/>
      <c r="L2" s="122"/>
      <c r="M2" s="122"/>
      <c r="N2" s="1777"/>
      <c r="O2" s="2091" t="s">
        <v>116</v>
      </c>
      <c r="Q2" s="3515"/>
      <c r="R2" s="3515"/>
    </row>
    <row r="3" spans="1:19" ht="18" customHeight="1" thickBot="1">
      <c r="A3" s="120"/>
      <c r="B3" s="126"/>
      <c r="C3" s="125"/>
      <c r="D3" s="125"/>
      <c r="E3" s="125"/>
      <c r="F3" s="125"/>
      <c r="G3" s="125"/>
      <c r="H3" s="125"/>
      <c r="I3" s="125"/>
      <c r="J3" s="125"/>
      <c r="K3" s="125"/>
      <c r="L3" s="122"/>
      <c r="M3" s="122"/>
      <c r="N3" s="1777"/>
      <c r="O3" s="2092" t="s">
        <v>117</v>
      </c>
      <c r="Q3" s="3515"/>
      <c r="R3" s="3515"/>
    </row>
    <row r="4" spans="1:19" s="119" customFormat="1" ht="26.25" customHeight="1" thickBot="1">
      <c r="A4" s="127"/>
      <c r="B4" s="3635" t="s">
        <v>20</v>
      </c>
      <c r="C4" s="2212"/>
      <c r="D4" s="2211"/>
      <c r="E4" s="2211"/>
      <c r="F4" s="2211"/>
      <c r="G4" s="2211" t="s">
        <v>14</v>
      </c>
      <c r="H4" s="2211"/>
      <c r="I4" s="2211"/>
      <c r="J4" s="2211"/>
      <c r="K4" s="2211"/>
      <c r="L4" s="2213"/>
      <c r="M4" s="3516" t="s">
        <v>30</v>
      </c>
      <c r="N4" s="1778"/>
      <c r="O4" s="128"/>
    </row>
    <row r="5" spans="1:19" s="343" customFormat="1" ht="32.25" customHeight="1" thickBot="1">
      <c r="A5" s="342"/>
      <c r="B5" s="3636"/>
      <c r="C5" s="2157" t="s">
        <v>31</v>
      </c>
      <c r="D5" s="1635" t="s">
        <v>21</v>
      </c>
      <c r="E5" s="1635" t="s">
        <v>22</v>
      </c>
      <c r="F5" s="1634" t="s">
        <v>23</v>
      </c>
      <c r="G5" s="1634" t="s">
        <v>53</v>
      </c>
      <c r="H5" s="1634" t="s">
        <v>229</v>
      </c>
      <c r="I5" s="1634" t="s">
        <v>118</v>
      </c>
      <c r="J5" s="1636" t="s">
        <v>163</v>
      </c>
      <c r="K5" s="1636" t="s">
        <v>164</v>
      </c>
      <c r="L5" s="2158" t="s">
        <v>12</v>
      </c>
      <c r="M5" s="3517"/>
      <c r="N5" s="1778"/>
      <c r="O5" s="1781" t="s">
        <v>12</v>
      </c>
      <c r="P5" s="1631" t="s">
        <v>3</v>
      </c>
      <c r="Q5" s="1632" t="s">
        <v>161</v>
      </c>
      <c r="R5" s="1633" t="s">
        <v>229</v>
      </c>
    </row>
    <row r="6" spans="1:19" ht="32.25" customHeight="1">
      <c r="A6" s="120"/>
      <c r="B6" s="2141">
        <v>4.1666666666666602E-2</v>
      </c>
      <c r="C6" s="2159">
        <v>5868</v>
      </c>
      <c r="D6" s="2135">
        <v>2328</v>
      </c>
      <c r="E6" s="2135">
        <v>817</v>
      </c>
      <c r="F6" s="2136">
        <v>3145</v>
      </c>
      <c r="G6" s="2136">
        <v>0</v>
      </c>
      <c r="H6" s="2205">
        <v>0</v>
      </c>
      <c r="I6" s="2136">
        <v>140</v>
      </c>
      <c r="J6" s="2136">
        <v>150</v>
      </c>
      <c r="K6" s="2137">
        <v>477</v>
      </c>
      <c r="L6" s="2160">
        <v>9780</v>
      </c>
      <c r="M6" s="2153"/>
      <c r="N6" s="1779"/>
      <c r="O6" s="1782">
        <v>252</v>
      </c>
      <c r="P6" s="1627">
        <v>51</v>
      </c>
      <c r="Q6" s="1627">
        <v>91</v>
      </c>
      <c r="R6" s="1628">
        <v>0</v>
      </c>
      <c r="S6" s="119"/>
    </row>
    <row r="7" spans="1:19" ht="32.25" customHeight="1">
      <c r="A7" s="120"/>
      <c r="B7" s="2142">
        <v>8.3333333333333301E-2</v>
      </c>
      <c r="C7" s="2159">
        <v>5904</v>
      </c>
      <c r="D7" s="2138">
        <v>2031</v>
      </c>
      <c r="E7" s="2138">
        <v>713</v>
      </c>
      <c r="F7" s="2139">
        <v>2744</v>
      </c>
      <c r="G7" s="2139">
        <v>0</v>
      </c>
      <c r="H7" s="2205">
        <v>0</v>
      </c>
      <c r="I7" s="2139">
        <v>140</v>
      </c>
      <c r="J7" s="2139">
        <v>144</v>
      </c>
      <c r="K7" s="2140">
        <v>477</v>
      </c>
      <c r="L7" s="2161">
        <v>9409</v>
      </c>
      <c r="M7" s="2154"/>
      <c r="N7" s="1779"/>
      <c r="O7" s="1782">
        <v>233</v>
      </c>
      <c r="P7" s="1627">
        <v>50</v>
      </c>
      <c r="Q7" s="1627">
        <v>91</v>
      </c>
      <c r="R7" s="1628">
        <v>0</v>
      </c>
      <c r="S7" s="119"/>
    </row>
    <row r="8" spans="1:19" ht="32.25" customHeight="1">
      <c r="A8" s="120"/>
      <c r="B8" s="2142">
        <v>0.125</v>
      </c>
      <c r="C8" s="2159">
        <v>5914</v>
      </c>
      <c r="D8" s="2138">
        <v>1813</v>
      </c>
      <c r="E8" s="2138">
        <v>696</v>
      </c>
      <c r="F8" s="2139">
        <v>2509</v>
      </c>
      <c r="G8" s="2139">
        <v>0</v>
      </c>
      <c r="H8" s="2205">
        <v>0</v>
      </c>
      <c r="I8" s="2139">
        <v>140</v>
      </c>
      <c r="J8" s="2139">
        <v>140</v>
      </c>
      <c r="K8" s="2140">
        <v>478</v>
      </c>
      <c r="L8" s="2161">
        <v>9181</v>
      </c>
      <c r="M8" s="2154"/>
      <c r="N8" s="1779"/>
      <c r="O8" s="1782">
        <v>233</v>
      </c>
      <c r="P8" s="1627">
        <v>62</v>
      </c>
      <c r="Q8" s="1627">
        <v>91</v>
      </c>
      <c r="R8" s="1628">
        <v>0</v>
      </c>
      <c r="S8" s="119"/>
    </row>
    <row r="9" spans="1:19" ht="32.25" customHeight="1">
      <c r="A9" s="120"/>
      <c r="B9" s="2142">
        <v>0.16666666666666699</v>
      </c>
      <c r="C9" s="2159">
        <v>5934</v>
      </c>
      <c r="D9" s="2138">
        <v>1645</v>
      </c>
      <c r="E9" s="2138">
        <v>692</v>
      </c>
      <c r="F9" s="2139">
        <v>2337</v>
      </c>
      <c r="G9" s="2139">
        <v>0</v>
      </c>
      <c r="H9" s="2205">
        <v>0</v>
      </c>
      <c r="I9" s="2139">
        <v>140</v>
      </c>
      <c r="J9" s="2139">
        <v>136</v>
      </c>
      <c r="K9" s="2140">
        <v>478</v>
      </c>
      <c r="L9" s="2161">
        <v>9025</v>
      </c>
      <c r="M9" s="2154"/>
      <c r="N9" s="1779"/>
      <c r="O9" s="1782">
        <v>208</v>
      </c>
      <c r="P9" s="1627">
        <v>77</v>
      </c>
      <c r="Q9" s="1627">
        <v>91</v>
      </c>
      <c r="R9" s="1628">
        <v>0</v>
      </c>
      <c r="S9" s="119"/>
    </row>
    <row r="10" spans="1:19" ht="32.25" customHeight="1">
      <c r="A10" s="120"/>
      <c r="B10" s="2143">
        <v>0.20833333333333401</v>
      </c>
      <c r="C10" s="2159">
        <v>6030</v>
      </c>
      <c r="D10" s="2138">
        <v>1414</v>
      </c>
      <c r="E10" s="2138">
        <v>666</v>
      </c>
      <c r="F10" s="2139">
        <v>2080</v>
      </c>
      <c r="G10" s="2139">
        <v>0</v>
      </c>
      <c r="H10" s="2205">
        <v>0</v>
      </c>
      <c r="I10" s="2139">
        <v>140</v>
      </c>
      <c r="J10" s="2139">
        <v>132</v>
      </c>
      <c r="K10" s="2140">
        <v>478</v>
      </c>
      <c r="L10" s="2161">
        <v>8860</v>
      </c>
      <c r="M10" s="2154"/>
      <c r="N10" s="1779"/>
      <c r="O10" s="1782">
        <v>207</v>
      </c>
      <c r="P10" s="1627">
        <v>77</v>
      </c>
      <c r="Q10" s="1627">
        <v>91</v>
      </c>
      <c r="R10" s="1628">
        <v>0</v>
      </c>
      <c r="S10" s="119"/>
    </row>
    <row r="11" spans="1:19" ht="32.25" customHeight="1">
      <c r="A11" s="120"/>
      <c r="B11" s="2143">
        <v>0.25</v>
      </c>
      <c r="C11" s="2159">
        <v>5817</v>
      </c>
      <c r="D11" s="2138">
        <v>1005</v>
      </c>
      <c r="E11" s="2138">
        <v>652</v>
      </c>
      <c r="F11" s="2139">
        <v>1657</v>
      </c>
      <c r="G11" s="2139">
        <v>0</v>
      </c>
      <c r="H11" s="2205">
        <v>0.1</v>
      </c>
      <c r="I11" s="2139">
        <v>140</v>
      </c>
      <c r="J11" s="2139">
        <v>126</v>
      </c>
      <c r="K11" s="2140">
        <v>478</v>
      </c>
      <c r="L11" s="2161">
        <v>8218.1</v>
      </c>
      <c r="M11" s="2154"/>
      <c r="N11" s="1779"/>
      <c r="O11" s="1782">
        <v>198</v>
      </c>
      <c r="P11" s="1627">
        <v>76</v>
      </c>
      <c r="Q11" s="1627">
        <v>24</v>
      </c>
      <c r="R11" s="1628">
        <v>0.1</v>
      </c>
      <c r="S11" s="119"/>
    </row>
    <row r="12" spans="1:19" ht="32.25" customHeight="1">
      <c r="A12" s="120"/>
      <c r="B12" s="2143">
        <v>0.29166666666666669</v>
      </c>
      <c r="C12" s="2159">
        <v>5823</v>
      </c>
      <c r="D12" s="2138">
        <v>930</v>
      </c>
      <c r="E12" s="2138">
        <v>651</v>
      </c>
      <c r="F12" s="2139">
        <v>1581</v>
      </c>
      <c r="G12" s="2139">
        <v>0</v>
      </c>
      <c r="H12" s="2205">
        <v>0.4</v>
      </c>
      <c r="I12" s="2139">
        <v>140</v>
      </c>
      <c r="J12" s="2139">
        <v>112</v>
      </c>
      <c r="K12" s="2140">
        <v>478</v>
      </c>
      <c r="L12" s="2161">
        <v>8134.4</v>
      </c>
      <c r="M12" s="2154"/>
      <c r="N12" s="1779"/>
      <c r="O12" s="1782">
        <v>198</v>
      </c>
      <c r="P12" s="1627">
        <v>63</v>
      </c>
      <c r="Q12" s="1627">
        <v>8</v>
      </c>
      <c r="R12" s="1628">
        <v>0.4</v>
      </c>
      <c r="S12" s="119"/>
    </row>
    <row r="13" spans="1:19" ht="32.25" customHeight="1">
      <c r="A13" s="120"/>
      <c r="B13" s="2144">
        <v>0.33333333333333331</v>
      </c>
      <c r="C13" s="2162">
        <v>5809</v>
      </c>
      <c r="D13" s="2145">
        <v>938</v>
      </c>
      <c r="E13" s="2145">
        <v>653</v>
      </c>
      <c r="F13" s="2146">
        <v>1591</v>
      </c>
      <c r="G13" s="2146">
        <v>0</v>
      </c>
      <c r="H13" s="2205">
        <v>0.4</v>
      </c>
      <c r="I13" s="2146">
        <v>140</v>
      </c>
      <c r="J13" s="2146">
        <v>112</v>
      </c>
      <c r="K13" s="2147">
        <v>477</v>
      </c>
      <c r="L13" s="2163">
        <v>8129.4</v>
      </c>
      <c r="M13" s="2155"/>
      <c r="N13" s="1779"/>
      <c r="O13" s="1782">
        <v>164</v>
      </c>
      <c r="P13" s="1627">
        <v>62</v>
      </c>
      <c r="Q13" s="1627">
        <v>8</v>
      </c>
      <c r="R13" s="1628">
        <v>0.4</v>
      </c>
      <c r="S13" s="119"/>
    </row>
    <row r="14" spans="1:19" ht="32.25" customHeight="1">
      <c r="A14" s="120"/>
      <c r="B14" s="2144">
        <v>0.375</v>
      </c>
      <c r="C14" s="2162">
        <v>5937</v>
      </c>
      <c r="D14" s="2145">
        <v>1244</v>
      </c>
      <c r="E14" s="2145">
        <v>721</v>
      </c>
      <c r="F14" s="2146">
        <v>1965</v>
      </c>
      <c r="G14" s="2146">
        <v>0</v>
      </c>
      <c r="H14" s="2205">
        <v>0.6</v>
      </c>
      <c r="I14" s="2146">
        <v>140</v>
      </c>
      <c r="J14" s="2146">
        <v>114</v>
      </c>
      <c r="K14" s="2147">
        <v>478</v>
      </c>
      <c r="L14" s="2163">
        <v>8634.6</v>
      </c>
      <c r="M14" s="2155"/>
      <c r="N14" s="1779"/>
      <c r="O14" s="1782">
        <v>262</v>
      </c>
      <c r="P14" s="1627">
        <v>44</v>
      </c>
      <c r="Q14" s="1627">
        <v>24</v>
      </c>
      <c r="R14" s="1628">
        <v>0.6</v>
      </c>
      <c r="S14" s="119"/>
    </row>
    <row r="15" spans="1:19" ht="32.25" customHeight="1">
      <c r="A15" s="120"/>
      <c r="B15" s="2144">
        <v>0.41666666666666669</v>
      </c>
      <c r="C15" s="2162">
        <v>5704</v>
      </c>
      <c r="D15" s="2145">
        <v>1578</v>
      </c>
      <c r="E15" s="2145">
        <v>667</v>
      </c>
      <c r="F15" s="2146">
        <v>2245</v>
      </c>
      <c r="G15" s="2146">
        <v>0</v>
      </c>
      <c r="H15" s="2205">
        <v>1.2</v>
      </c>
      <c r="I15" s="2146">
        <v>140</v>
      </c>
      <c r="J15" s="2146">
        <v>110</v>
      </c>
      <c r="K15" s="2147">
        <v>478</v>
      </c>
      <c r="L15" s="2163">
        <v>8678.2000000000007</v>
      </c>
      <c r="M15" s="2155"/>
      <c r="N15" s="1779"/>
      <c r="O15" s="1782">
        <v>263</v>
      </c>
      <c r="P15" s="1627">
        <v>42</v>
      </c>
      <c r="Q15" s="1627">
        <v>32</v>
      </c>
      <c r="R15" s="1628">
        <v>1.2</v>
      </c>
      <c r="S15" s="119"/>
    </row>
    <row r="16" spans="1:19" ht="32.25" customHeight="1">
      <c r="A16" s="120"/>
      <c r="B16" s="2144">
        <v>0.45833333333333331</v>
      </c>
      <c r="C16" s="2162">
        <v>5600</v>
      </c>
      <c r="D16" s="2145">
        <v>1732</v>
      </c>
      <c r="E16" s="2145">
        <v>692</v>
      </c>
      <c r="F16" s="2146">
        <v>2424</v>
      </c>
      <c r="G16" s="2146">
        <v>0</v>
      </c>
      <c r="H16" s="2205">
        <v>0.9</v>
      </c>
      <c r="I16" s="2146">
        <v>140</v>
      </c>
      <c r="J16" s="2146">
        <v>124</v>
      </c>
      <c r="K16" s="2147">
        <v>478</v>
      </c>
      <c r="L16" s="2163">
        <v>8766.9</v>
      </c>
      <c r="M16" s="2155"/>
      <c r="N16" s="1779"/>
      <c r="O16" s="1782">
        <v>269</v>
      </c>
      <c r="P16" s="1627">
        <v>42</v>
      </c>
      <c r="Q16" s="1627">
        <v>32</v>
      </c>
      <c r="R16" s="1628">
        <v>0.9</v>
      </c>
      <c r="S16" s="119"/>
    </row>
    <row r="17" spans="1:19" ht="32.25" customHeight="1">
      <c r="A17" s="120"/>
      <c r="B17" s="2144">
        <v>0.5</v>
      </c>
      <c r="C17" s="2162">
        <v>5649</v>
      </c>
      <c r="D17" s="2145">
        <v>1741</v>
      </c>
      <c r="E17" s="2145">
        <v>701</v>
      </c>
      <c r="F17" s="2146">
        <v>2442</v>
      </c>
      <c r="G17" s="2146">
        <v>0</v>
      </c>
      <c r="H17" s="2205">
        <v>1.3</v>
      </c>
      <c r="I17" s="2146">
        <v>140</v>
      </c>
      <c r="J17" s="2146">
        <v>122</v>
      </c>
      <c r="K17" s="2147">
        <v>477</v>
      </c>
      <c r="L17" s="2163">
        <v>8831.2999999999993</v>
      </c>
      <c r="M17" s="2155"/>
      <c r="N17" s="1779"/>
      <c r="O17" s="1782">
        <v>282</v>
      </c>
      <c r="P17" s="1627">
        <v>42</v>
      </c>
      <c r="Q17" s="1627">
        <v>32</v>
      </c>
      <c r="R17" s="1628">
        <v>1.3</v>
      </c>
      <c r="S17" s="119"/>
    </row>
    <row r="18" spans="1:19" ht="32.25" customHeight="1">
      <c r="A18" s="364"/>
      <c r="B18" s="2144">
        <v>0.54166666666666896</v>
      </c>
      <c r="C18" s="2162">
        <v>5734</v>
      </c>
      <c r="D18" s="2145">
        <v>1759</v>
      </c>
      <c r="E18" s="2145">
        <v>747</v>
      </c>
      <c r="F18" s="2146">
        <v>2506</v>
      </c>
      <c r="G18" s="2146">
        <v>0</v>
      </c>
      <c r="H18" s="2205">
        <v>1.2</v>
      </c>
      <c r="I18" s="2146">
        <v>140</v>
      </c>
      <c r="J18" s="2146">
        <v>122</v>
      </c>
      <c r="K18" s="2147">
        <v>477</v>
      </c>
      <c r="L18" s="2163">
        <v>8980.2000000000007</v>
      </c>
      <c r="M18" s="2155"/>
      <c r="N18" s="1779"/>
      <c r="O18" s="1782">
        <v>281</v>
      </c>
      <c r="P18" s="1627">
        <v>42</v>
      </c>
      <c r="Q18" s="1627">
        <v>64</v>
      </c>
      <c r="R18" s="1628">
        <v>1.2</v>
      </c>
      <c r="S18" s="119"/>
    </row>
    <row r="19" spans="1:19" ht="32.25" customHeight="1">
      <c r="A19" s="120"/>
      <c r="B19" s="2143">
        <v>0.58333333333333337</v>
      </c>
      <c r="C19" s="2159">
        <v>5747</v>
      </c>
      <c r="D19" s="2138">
        <v>1801</v>
      </c>
      <c r="E19" s="2138">
        <v>730</v>
      </c>
      <c r="F19" s="2139">
        <v>2531</v>
      </c>
      <c r="G19" s="2139">
        <v>0</v>
      </c>
      <c r="H19" s="2205">
        <v>1</v>
      </c>
      <c r="I19" s="2139">
        <v>140</v>
      </c>
      <c r="J19" s="2139">
        <v>126</v>
      </c>
      <c r="K19" s="2140">
        <v>477</v>
      </c>
      <c r="L19" s="2161">
        <v>9022</v>
      </c>
      <c r="M19" s="2154"/>
      <c r="N19" s="1779"/>
      <c r="O19" s="1782">
        <v>281</v>
      </c>
      <c r="P19" s="1627">
        <v>41</v>
      </c>
      <c r="Q19" s="1627">
        <v>64</v>
      </c>
      <c r="R19" s="1628">
        <v>1</v>
      </c>
      <c r="S19" s="119"/>
    </row>
    <row r="20" spans="1:19" ht="32.25" customHeight="1">
      <c r="A20" s="120"/>
      <c r="B20" s="2143">
        <v>0.625000000000003</v>
      </c>
      <c r="C20" s="2159">
        <v>5793</v>
      </c>
      <c r="D20" s="2138">
        <v>2015</v>
      </c>
      <c r="E20" s="2138">
        <v>902</v>
      </c>
      <c r="F20" s="2139">
        <v>2917</v>
      </c>
      <c r="G20" s="2139">
        <v>0</v>
      </c>
      <c r="H20" s="2205">
        <v>1</v>
      </c>
      <c r="I20" s="2139">
        <v>142</v>
      </c>
      <c r="J20" s="2139">
        <v>140</v>
      </c>
      <c r="K20" s="2140">
        <v>477</v>
      </c>
      <c r="L20" s="2161">
        <v>9470</v>
      </c>
      <c r="M20" s="2154"/>
      <c r="N20" s="1779"/>
      <c r="O20" s="1782">
        <v>322</v>
      </c>
      <c r="P20" s="1627">
        <v>42</v>
      </c>
      <c r="Q20" s="1627">
        <v>90</v>
      </c>
      <c r="R20" s="1628">
        <v>1</v>
      </c>
      <c r="S20" s="119"/>
    </row>
    <row r="21" spans="1:19" ht="32.25" customHeight="1">
      <c r="A21" s="120"/>
      <c r="B21" s="2143">
        <v>0.66666666666666996</v>
      </c>
      <c r="C21" s="2159">
        <v>5686</v>
      </c>
      <c r="D21" s="2138">
        <v>1833</v>
      </c>
      <c r="E21" s="2138">
        <v>756</v>
      </c>
      <c r="F21" s="2139">
        <v>2589</v>
      </c>
      <c r="G21" s="2139">
        <v>0</v>
      </c>
      <c r="H21" s="2205">
        <v>0.7</v>
      </c>
      <c r="I21" s="2139">
        <v>142</v>
      </c>
      <c r="J21" s="2139">
        <v>144</v>
      </c>
      <c r="K21" s="2140">
        <v>478</v>
      </c>
      <c r="L21" s="2161">
        <v>9039.7000000000007</v>
      </c>
      <c r="M21" s="2154"/>
      <c r="N21" s="1779"/>
      <c r="O21" s="1782">
        <v>292</v>
      </c>
      <c r="P21" s="1627">
        <v>42</v>
      </c>
      <c r="Q21" s="1627">
        <v>90</v>
      </c>
      <c r="R21" s="1628">
        <v>0.7</v>
      </c>
      <c r="S21" s="119"/>
    </row>
    <row r="22" spans="1:19" ht="35.25" customHeight="1">
      <c r="A22" s="120"/>
      <c r="B22" s="2143">
        <v>0.70833333333333337</v>
      </c>
      <c r="C22" s="2159">
        <v>5449</v>
      </c>
      <c r="D22" s="2138">
        <v>1649</v>
      </c>
      <c r="E22" s="2138">
        <v>1024</v>
      </c>
      <c r="F22" s="2139">
        <v>2673</v>
      </c>
      <c r="G22" s="2139">
        <v>0</v>
      </c>
      <c r="H22" s="2205">
        <v>0.5</v>
      </c>
      <c r="I22" s="2139">
        <v>140</v>
      </c>
      <c r="J22" s="2139">
        <v>144</v>
      </c>
      <c r="K22" s="2140">
        <v>478</v>
      </c>
      <c r="L22" s="2161">
        <v>8884.5</v>
      </c>
      <c r="M22" s="2154"/>
      <c r="N22" s="1779"/>
      <c r="O22" s="1782">
        <v>282</v>
      </c>
      <c r="P22" s="1627">
        <v>42</v>
      </c>
      <c r="Q22" s="1627">
        <v>90</v>
      </c>
      <c r="R22" s="1628">
        <v>0.5</v>
      </c>
      <c r="S22" s="119"/>
    </row>
    <row r="23" spans="1:19" ht="25.5" customHeight="1">
      <c r="A23" s="120"/>
      <c r="B23" s="2143">
        <v>0.75</v>
      </c>
      <c r="C23" s="2159">
        <v>5261</v>
      </c>
      <c r="D23" s="2138">
        <v>1646</v>
      </c>
      <c r="E23" s="2138">
        <v>996</v>
      </c>
      <c r="F23" s="2139">
        <v>2642</v>
      </c>
      <c r="G23" s="2139">
        <v>0</v>
      </c>
      <c r="H23" s="2205">
        <v>0.1</v>
      </c>
      <c r="I23" s="2139">
        <v>140</v>
      </c>
      <c r="J23" s="2139">
        <v>134</v>
      </c>
      <c r="K23" s="2140">
        <v>477</v>
      </c>
      <c r="L23" s="2161">
        <v>8654.1</v>
      </c>
      <c r="M23" s="2154"/>
      <c r="N23" s="1779"/>
      <c r="O23" s="1782">
        <v>295</v>
      </c>
      <c r="P23" s="1627">
        <v>42</v>
      </c>
      <c r="Q23" s="1627">
        <v>90</v>
      </c>
      <c r="R23" s="1628">
        <v>0.1</v>
      </c>
      <c r="S23" s="119"/>
    </row>
    <row r="24" spans="1:19" ht="34.5" hidden="1" customHeight="1">
      <c r="A24" s="120"/>
      <c r="B24" s="2143">
        <v>0.77083333333333337</v>
      </c>
      <c r="C24" s="2159">
        <v>0</v>
      </c>
      <c r="D24" s="2138">
        <v>0</v>
      </c>
      <c r="E24" s="2138">
        <v>0</v>
      </c>
      <c r="F24" s="2139">
        <v>0</v>
      </c>
      <c r="G24" s="2139">
        <v>0</v>
      </c>
      <c r="H24" s="2205">
        <v>0</v>
      </c>
      <c r="I24" s="2139">
        <v>0</v>
      </c>
      <c r="J24" s="2139">
        <v>0</v>
      </c>
      <c r="K24" s="2140">
        <v>0</v>
      </c>
      <c r="L24" s="2161">
        <v>0</v>
      </c>
      <c r="M24" s="2154"/>
      <c r="N24" s="1779"/>
      <c r="O24" s="1782">
        <v>0</v>
      </c>
      <c r="P24" s="1627">
        <v>0</v>
      </c>
      <c r="Q24" s="1627">
        <v>90</v>
      </c>
      <c r="R24" s="1628">
        <v>0</v>
      </c>
      <c r="S24" s="119"/>
    </row>
    <row r="25" spans="1:19" ht="32.25" customHeight="1">
      <c r="A25" s="120"/>
      <c r="B25" s="2143">
        <v>0.79166666666666663</v>
      </c>
      <c r="C25" s="2159">
        <v>5626</v>
      </c>
      <c r="D25" s="2138">
        <v>2370</v>
      </c>
      <c r="E25" s="2138">
        <v>1489</v>
      </c>
      <c r="F25" s="2139">
        <v>3859</v>
      </c>
      <c r="G25" s="2139">
        <v>0</v>
      </c>
      <c r="H25" s="2205">
        <v>0</v>
      </c>
      <c r="I25" s="2139">
        <v>140</v>
      </c>
      <c r="J25" s="2139">
        <v>172</v>
      </c>
      <c r="K25" s="2140">
        <v>477</v>
      </c>
      <c r="L25" s="2161">
        <v>10274</v>
      </c>
      <c r="M25" s="2154"/>
      <c r="N25" s="1779"/>
      <c r="O25" s="1782">
        <v>334</v>
      </c>
      <c r="P25" s="1627">
        <v>42</v>
      </c>
      <c r="Q25" s="1627">
        <v>90</v>
      </c>
      <c r="R25" s="1628">
        <v>0</v>
      </c>
      <c r="S25" s="119"/>
    </row>
    <row r="26" spans="1:19" ht="32.25" customHeight="1">
      <c r="A26" s="120"/>
      <c r="B26" s="2143">
        <v>0.8125</v>
      </c>
      <c r="C26" s="2159">
        <v>5820</v>
      </c>
      <c r="D26" s="2138">
        <v>2733</v>
      </c>
      <c r="E26" s="2138">
        <v>1477</v>
      </c>
      <c r="F26" s="2139">
        <v>4210</v>
      </c>
      <c r="G26" s="2139">
        <v>0</v>
      </c>
      <c r="H26" s="2205">
        <v>0</v>
      </c>
      <c r="I26" s="2139">
        <v>140</v>
      </c>
      <c r="J26" s="2139">
        <v>162</v>
      </c>
      <c r="K26" s="2140">
        <v>477</v>
      </c>
      <c r="L26" s="2161">
        <v>10809</v>
      </c>
      <c r="M26" s="2154"/>
      <c r="N26" s="1779"/>
      <c r="O26" s="1782">
        <v>331</v>
      </c>
      <c r="P26" s="1627">
        <v>43</v>
      </c>
      <c r="Q26" s="1627">
        <v>90</v>
      </c>
      <c r="R26" s="1628">
        <v>0</v>
      </c>
      <c r="S26" s="119"/>
    </row>
    <row r="27" spans="1:19" ht="32.25" customHeight="1">
      <c r="A27" s="120"/>
      <c r="B27" s="2143">
        <v>0.83333333333333337</v>
      </c>
      <c r="C27" s="2159">
        <v>5814</v>
      </c>
      <c r="D27" s="2138">
        <v>2758</v>
      </c>
      <c r="E27" s="2138">
        <v>1344</v>
      </c>
      <c r="F27" s="2139">
        <v>4102</v>
      </c>
      <c r="G27" s="2139">
        <v>0</v>
      </c>
      <c r="H27" s="2205">
        <v>0</v>
      </c>
      <c r="I27" s="2139">
        <v>140</v>
      </c>
      <c r="J27" s="2139">
        <v>166</v>
      </c>
      <c r="K27" s="2140">
        <v>478</v>
      </c>
      <c r="L27" s="2161">
        <v>10700</v>
      </c>
      <c r="M27" s="2154"/>
      <c r="N27" s="1779"/>
      <c r="O27" s="1782">
        <v>312</v>
      </c>
      <c r="P27" s="1627">
        <v>42</v>
      </c>
      <c r="Q27" s="1627">
        <v>90</v>
      </c>
      <c r="R27" s="1628">
        <v>0</v>
      </c>
      <c r="S27" s="119"/>
    </row>
    <row r="28" spans="1:19" ht="32.25" customHeight="1">
      <c r="A28" s="120"/>
      <c r="B28" s="2143">
        <v>0.875</v>
      </c>
      <c r="C28" s="2159">
        <v>5986</v>
      </c>
      <c r="D28" s="2138">
        <v>2741</v>
      </c>
      <c r="E28" s="2138">
        <v>1345</v>
      </c>
      <c r="F28" s="2139">
        <v>4086</v>
      </c>
      <c r="G28" s="2139">
        <v>0</v>
      </c>
      <c r="H28" s="2205">
        <v>0</v>
      </c>
      <c r="I28" s="2139">
        <v>140</v>
      </c>
      <c r="J28" s="2139">
        <v>172</v>
      </c>
      <c r="K28" s="2140">
        <v>478</v>
      </c>
      <c r="L28" s="2161">
        <v>10862</v>
      </c>
      <c r="M28" s="2154"/>
      <c r="N28" s="1779"/>
      <c r="O28" s="1782">
        <v>312</v>
      </c>
      <c r="P28" s="1627">
        <v>43</v>
      </c>
      <c r="Q28" s="1627">
        <v>90</v>
      </c>
      <c r="R28" s="1628">
        <v>0</v>
      </c>
      <c r="S28" s="119"/>
    </row>
    <row r="29" spans="1:19" ht="32.25" customHeight="1">
      <c r="A29" s="120"/>
      <c r="B29" s="2144">
        <v>0.91666666666666663</v>
      </c>
      <c r="C29" s="2162">
        <v>5947</v>
      </c>
      <c r="D29" s="2145">
        <v>2630</v>
      </c>
      <c r="E29" s="2145">
        <v>1285</v>
      </c>
      <c r="F29" s="2146">
        <v>3915</v>
      </c>
      <c r="G29" s="2146">
        <v>0</v>
      </c>
      <c r="H29" s="2205">
        <v>0</v>
      </c>
      <c r="I29" s="2146">
        <v>140</v>
      </c>
      <c r="J29" s="2146">
        <v>172</v>
      </c>
      <c r="K29" s="2147">
        <v>477</v>
      </c>
      <c r="L29" s="2163">
        <v>10651</v>
      </c>
      <c r="M29" s="2155"/>
      <c r="N29" s="1779"/>
      <c r="O29" s="1782">
        <v>302</v>
      </c>
      <c r="P29" s="1627">
        <v>43</v>
      </c>
      <c r="Q29" s="1627">
        <v>90</v>
      </c>
      <c r="R29" s="1628">
        <v>0</v>
      </c>
      <c r="S29" s="119"/>
    </row>
    <row r="30" spans="1:19" ht="32.25" customHeight="1">
      <c r="A30" s="120"/>
      <c r="B30" s="2144">
        <v>0.95833333333333337</v>
      </c>
      <c r="C30" s="2162">
        <v>5954</v>
      </c>
      <c r="D30" s="2145">
        <v>2586</v>
      </c>
      <c r="E30" s="2145">
        <v>1278</v>
      </c>
      <c r="F30" s="2146">
        <v>3864</v>
      </c>
      <c r="G30" s="2146">
        <v>0</v>
      </c>
      <c r="H30" s="2205">
        <v>0</v>
      </c>
      <c r="I30" s="2146">
        <v>140</v>
      </c>
      <c r="J30" s="2146">
        <v>164</v>
      </c>
      <c r="K30" s="2147">
        <v>488</v>
      </c>
      <c r="L30" s="2163">
        <v>10610</v>
      </c>
      <c r="M30" s="2155"/>
      <c r="N30" s="1779"/>
      <c r="O30" s="1782">
        <v>302</v>
      </c>
      <c r="P30" s="1627">
        <v>43</v>
      </c>
      <c r="Q30" s="1627">
        <v>91</v>
      </c>
      <c r="R30" s="1628">
        <v>0</v>
      </c>
      <c r="S30" s="119"/>
    </row>
    <row r="31" spans="1:19" ht="32.25" customHeight="1" thickBot="1">
      <c r="A31" s="120"/>
      <c r="B31" s="2148" t="s">
        <v>24</v>
      </c>
      <c r="C31" s="2164">
        <v>5904</v>
      </c>
      <c r="D31" s="2149">
        <v>2498</v>
      </c>
      <c r="E31" s="2149">
        <v>1166</v>
      </c>
      <c r="F31" s="2150">
        <v>3664</v>
      </c>
      <c r="G31" s="2150">
        <v>0</v>
      </c>
      <c r="H31" s="2205">
        <v>0</v>
      </c>
      <c r="I31" s="2150">
        <v>140</v>
      </c>
      <c r="J31" s="2150">
        <v>164</v>
      </c>
      <c r="K31" s="2151">
        <v>487</v>
      </c>
      <c r="L31" s="2165">
        <v>10359</v>
      </c>
      <c r="M31" s="2156"/>
      <c r="N31" s="1779"/>
      <c r="O31" s="1783">
        <v>305</v>
      </c>
      <c r="P31" s="1627">
        <v>44</v>
      </c>
      <c r="Q31" s="1629">
        <v>91</v>
      </c>
      <c r="R31" s="1630">
        <v>0</v>
      </c>
      <c r="S31" s="119"/>
    </row>
    <row r="32" spans="1:19" s="295" customFormat="1" ht="31.5" customHeight="1" thickBot="1">
      <c r="B32" s="2152" t="s">
        <v>15</v>
      </c>
      <c r="C32" s="2312">
        <v>137550490</v>
      </c>
      <c r="D32" s="2313">
        <v>45081002</v>
      </c>
      <c r="E32" s="2313">
        <v>48904420</v>
      </c>
      <c r="F32" s="2313">
        <v>93985422</v>
      </c>
      <c r="G32" s="2313">
        <v>0</v>
      </c>
      <c r="H32" s="2313">
        <v>10800</v>
      </c>
      <c r="I32" s="2313">
        <v>3228500</v>
      </c>
      <c r="J32" s="2313">
        <v>3363840</v>
      </c>
      <c r="K32" s="2314">
        <v>11360727</v>
      </c>
      <c r="L32" s="2315">
        <v>249499779</v>
      </c>
      <c r="M32" s="2166"/>
      <c r="N32" s="1780"/>
      <c r="R32" s="341"/>
      <c r="S32" s="119"/>
    </row>
    <row r="33" spans="2:19" ht="27.75" customHeight="1">
      <c r="B33" s="129"/>
      <c r="C33" s="129"/>
      <c r="S33" s="119"/>
    </row>
    <row r="34" spans="2:19">
      <c r="B34" s="129"/>
      <c r="C34" s="129"/>
      <c r="S34" s="119"/>
    </row>
    <row r="35" spans="2:19">
      <c r="B35" s="129"/>
      <c r="C35" s="2721">
        <f t="shared" ref="C35:K35" si="0">SUM(C6:C31)</f>
        <v>144710</v>
      </c>
      <c r="D35" s="2721">
        <f t="shared" si="0"/>
        <v>47418</v>
      </c>
      <c r="E35" s="2721">
        <f t="shared" si="0"/>
        <v>22860</v>
      </c>
      <c r="F35" s="2721">
        <f t="shared" si="0"/>
        <v>70278</v>
      </c>
      <c r="G35" s="2721">
        <f t="shared" si="0"/>
        <v>0</v>
      </c>
      <c r="H35" s="2721">
        <f t="shared" si="0"/>
        <v>9.4</v>
      </c>
      <c r="I35" s="2721">
        <f t="shared" si="0"/>
        <v>3504</v>
      </c>
      <c r="J35" s="2721">
        <f t="shared" si="0"/>
        <v>3504</v>
      </c>
      <c r="K35" s="2721">
        <f t="shared" si="0"/>
        <v>11958</v>
      </c>
      <c r="L35" s="2721">
        <f>SUM(L6:L31)</f>
        <v>233963.4</v>
      </c>
      <c r="O35" s="298"/>
      <c r="S35" s="119"/>
    </row>
    <row r="36" spans="2:19">
      <c r="C36" s="1855"/>
      <c r="F36" s="130"/>
    </row>
    <row r="68" spans="1:1">
      <c r="A68" s="304"/>
    </row>
    <row r="73" spans="1:1">
      <c r="A73" s="304"/>
    </row>
    <row r="75" spans="1:1">
      <c r="A75" s="304"/>
    </row>
    <row r="87" spans="1:10">
      <c r="A87" s="347"/>
      <c r="B87" s="347"/>
      <c r="C87" s="347"/>
      <c r="D87" s="347"/>
      <c r="E87" s="347"/>
      <c r="F87" s="347"/>
      <c r="G87" s="347"/>
      <c r="H87" s="347"/>
      <c r="I87" s="347"/>
      <c r="J87" s="347"/>
    </row>
    <row r="88" spans="1:10">
      <c r="A88" s="347"/>
      <c r="B88" s="347"/>
      <c r="C88" s="347"/>
      <c r="D88" s="347"/>
      <c r="E88" s="347"/>
      <c r="F88" s="347"/>
      <c r="G88" s="347"/>
      <c r="H88" s="347"/>
      <c r="I88" s="347"/>
      <c r="J88" s="347"/>
    </row>
    <row r="89" spans="1:10">
      <c r="A89" s="347"/>
      <c r="B89" s="347"/>
      <c r="C89" s="347"/>
      <c r="D89" s="347"/>
      <c r="E89" s="347"/>
      <c r="F89" s="347"/>
      <c r="G89" s="347"/>
      <c r="H89" s="347"/>
      <c r="I89" s="347"/>
      <c r="J89" s="347"/>
    </row>
    <row r="90" spans="1:10">
      <c r="A90" s="348"/>
      <c r="B90" s="347"/>
      <c r="C90" s="347"/>
      <c r="D90" s="347"/>
      <c r="E90" s="347"/>
      <c r="F90" s="347"/>
      <c r="G90" s="347"/>
      <c r="H90" s="347"/>
      <c r="I90" s="347"/>
      <c r="J90" s="347"/>
    </row>
    <row r="91" spans="1:10">
      <c r="A91" s="349"/>
      <c r="B91" s="347"/>
      <c r="C91" s="347"/>
      <c r="D91" s="347"/>
      <c r="E91" s="347"/>
      <c r="F91" s="347"/>
      <c r="G91" s="347"/>
      <c r="H91" s="347"/>
      <c r="I91" s="347"/>
      <c r="J91" s="347"/>
    </row>
    <row r="92" spans="1:10">
      <c r="A92" s="350"/>
      <c r="B92" s="347"/>
      <c r="C92" s="347"/>
      <c r="D92" s="347"/>
      <c r="E92" s="347"/>
      <c r="F92" s="347"/>
      <c r="G92" s="347"/>
      <c r="H92" s="347"/>
      <c r="I92" s="347"/>
      <c r="J92" s="347"/>
    </row>
    <row r="93" spans="1:10">
      <c r="A93" s="347"/>
      <c r="B93" s="347"/>
      <c r="C93" s="347"/>
      <c r="D93" s="347"/>
      <c r="E93" s="347"/>
      <c r="F93" s="347"/>
      <c r="G93" s="347"/>
      <c r="H93" s="347"/>
      <c r="I93" s="347"/>
      <c r="J93" s="347"/>
    </row>
    <row r="94" spans="1:10">
      <c r="A94" s="347"/>
      <c r="B94" s="347"/>
      <c r="C94" s="347"/>
      <c r="D94" s="347"/>
      <c r="E94" s="347"/>
      <c r="F94" s="347"/>
      <c r="G94" s="347"/>
      <c r="H94" s="347"/>
      <c r="I94" s="347"/>
      <c r="J94" s="347"/>
    </row>
    <row r="95" spans="1:10">
      <c r="A95" s="347"/>
      <c r="B95" s="347"/>
      <c r="C95" s="347"/>
      <c r="D95" s="347"/>
      <c r="E95" s="347"/>
      <c r="F95" s="347"/>
      <c r="G95" s="347"/>
      <c r="H95" s="347"/>
      <c r="I95" s="347"/>
      <c r="J95" s="347"/>
    </row>
    <row r="96" spans="1:10">
      <c r="A96" s="347"/>
      <c r="B96" s="347"/>
      <c r="C96" s="347"/>
      <c r="D96" s="347"/>
      <c r="E96" s="347"/>
      <c r="F96" s="347"/>
      <c r="G96" s="347"/>
      <c r="H96" s="347"/>
      <c r="I96" s="347"/>
      <c r="J96" s="347"/>
    </row>
    <row r="97" spans="1:10">
      <c r="A97" s="347"/>
      <c r="B97" s="347"/>
      <c r="C97" s="347"/>
      <c r="D97" s="347"/>
      <c r="E97" s="347"/>
      <c r="F97" s="347"/>
      <c r="G97" s="347"/>
      <c r="H97" s="347"/>
      <c r="I97" s="347"/>
      <c r="J97" s="347"/>
    </row>
    <row r="98" spans="1:10">
      <c r="A98" s="347"/>
      <c r="B98" s="347"/>
      <c r="C98" s="347"/>
      <c r="D98" s="347"/>
      <c r="E98" s="347"/>
      <c r="F98" s="347"/>
      <c r="G98" s="347"/>
      <c r="H98" s="347"/>
      <c r="I98" s="347"/>
      <c r="J98" s="347"/>
    </row>
    <row r="99" spans="1:10">
      <c r="A99" s="347"/>
      <c r="B99" s="347"/>
      <c r="C99" s="347"/>
      <c r="D99" s="347"/>
      <c r="E99" s="347"/>
      <c r="F99" s="347"/>
      <c r="G99" s="347"/>
      <c r="H99" s="347"/>
      <c r="I99" s="347"/>
      <c r="J99" s="347"/>
    </row>
    <row r="100" spans="1:10">
      <c r="A100" s="347"/>
      <c r="B100" s="347"/>
      <c r="C100" s="347"/>
      <c r="D100" s="347"/>
      <c r="E100" s="347"/>
      <c r="F100" s="347"/>
      <c r="G100" s="347"/>
      <c r="H100" s="347"/>
      <c r="I100" s="347"/>
      <c r="J100" s="347"/>
    </row>
    <row r="101" spans="1:10">
      <c r="A101" s="347"/>
      <c r="B101" s="347"/>
      <c r="C101" s="347"/>
      <c r="D101" s="347"/>
      <c r="E101" s="347"/>
      <c r="F101" s="347"/>
      <c r="G101" s="347"/>
      <c r="H101" s="347"/>
      <c r="I101" s="347"/>
      <c r="J101" s="347"/>
    </row>
    <row r="102" spans="1:10">
      <c r="A102" s="347"/>
      <c r="B102" s="347"/>
      <c r="C102" s="347"/>
      <c r="D102" s="347"/>
      <c r="E102" s="347"/>
      <c r="F102" s="347"/>
      <c r="G102" s="347"/>
      <c r="H102" s="347"/>
      <c r="I102" s="347"/>
      <c r="J102" s="347"/>
    </row>
    <row r="103" spans="1:10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</row>
    <row r="104" spans="1:10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</row>
    <row r="105" spans="1:10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</row>
    <row r="106" spans="1:10">
      <c r="A106" s="347"/>
      <c r="B106" s="347"/>
      <c r="C106" s="347"/>
      <c r="D106" s="347"/>
      <c r="E106" s="347"/>
      <c r="F106" s="347"/>
      <c r="G106" s="347"/>
      <c r="H106" s="347"/>
      <c r="I106" s="347"/>
      <c r="J106" s="347"/>
    </row>
    <row r="107" spans="1:10">
      <c r="A107" s="347"/>
      <c r="B107" s="347"/>
      <c r="C107" s="347"/>
      <c r="D107" s="347"/>
      <c r="E107" s="347"/>
      <c r="F107" s="347"/>
      <c r="G107" s="347"/>
      <c r="H107" s="347"/>
      <c r="I107" s="347"/>
      <c r="J107" s="347"/>
    </row>
    <row r="108" spans="1:10">
      <c r="A108" s="347"/>
      <c r="B108" s="347"/>
      <c r="C108" s="347"/>
      <c r="D108" s="347"/>
      <c r="E108" s="347"/>
      <c r="F108" s="347"/>
      <c r="G108" s="347"/>
      <c r="H108" s="347"/>
      <c r="I108" s="347"/>
      <c r="J108" s="347"/>
    </row>
    <row r="109" spans="1:10">
      <c r="A109" s="347"/>
      <c r="B109" s="347"/>
      <c r="C109" s="347"/>
      <c r="D109" s="347"/>
      <c r="E109" s="347"/>
      <c r="F109" s="347"/>
      <c r="G109" s="347"/>
      <c r="H109" s="347"/>
      <c r="I109" s="347"/>
      <c r="J109" s="347"/>
    </row>
    <row r="110" spans="1:10">
      <c r="A110" s="347"/>
      <c r="B110" s="347"/>
      <c r="C110" s="347"/>
      <c r="D110" s="347"/>
      <c r="E110" s="347"/>
      <c r="F110" s="347"/>
      <c r="G110" s="347"/>
      <c r="H110" s="347"/>
      <c r="I110" s="347"/>
      <c r="J110" s="347"/>
    </row>
    <row r="111" spans="1:10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</row>
    <row r="112" spans="1:10">
      <c r="A112" s="347"/>
      <c r="B112" s="347"/>
      <c r="C112" s="347"/>
      <c r="D112" s="347"/>
      <c r="E112" s="347"/>
      <c r="F112" s="347"/>
      <c r="G112" s="347"/>
      <c r="H112" s="347"/>
      <c r="I112" s="347"/>
      <c r="J112" s="347"/>
    </row>
    <row r="113" spans="1:10">
      <c r="A113" s="347"/>
      <c r="B113" s="347"/>
      <c r="C113" s="347"/>
      <c r="D113" s="347"/>
      <c r="E113" s="347"/>
      <c r="F113" s="347"/>
      <c r="G113" s="347"/>
      <c r="H113" s="347"/>
      <c r="I113" s="347"/>
      <c r="J113" s="347"/>
    </row>
    <row r="114" spans="1:10">
      <c r="A114" s="347"/>
      <c r="B114" s="347"/>
      <c r="C114" s="347"/>
      <c r="D114" s="347"/>
      <c r="E114" s="347"/>
      <c r="F114" s="347"/>
      <c r="G114" s="347"/>
      <c r="H114" s="347"/>
      <c r="I114" s="347"/>
      <c r="J114" s="347"/>
    </row>
    <row r="115" spans="1:10">
      <c r="A115" s="347"/>
      <c r="B115" s="347"/>
      <c r="C115" s="347"/>
      <c r="D115" s="347"/>
      <c r="E115" s="347"/>
      <c r="F115" s="347"/>
      <c r="G115" s="347"/>
      <c r="H115" s="347"/>
      <c r="I115" s="347"/>
      <c r="J115" s="347"/>
    </row>
  </sheetData>
  <customSheetViews>
    <customSheetView guid="{B91C2E87-5EDA-40AE-AC27-0E2C17E803CE}" showPageBreaks="1" printArea="1" hiddenRows="1">
      <pane xSplit="1" ySplit="3" topLeftCell="B25" activePane="bottomRight" state="frozen"/>
      <selection pane="bottomRight" activeCell="L28" sqref="L28"/>
      <pageMargins left="0.24" right="6.6666666666666697E-3" top="1" bottom="0.75" header="0.3" footer="0.3"/>
      <printOptions horizontalCentered="1"/>
      <pageSetup paperSize="9" scale="55" orientation="portrait" r:id="rId1"/>
    </customSheetView>
    <customSheetView guid="{7C71EF2A-5ADA-494C-8F58-DDA71753DD90}" showPageBreaks="1" printArea="1" hiddenRows="1">
      <pane xSplit="1" ySplit="3" topLeftCell="B4" activePane="bottomRight" state="frozen"/>
      <selection pane="bottomRight" activeCell="O6" sqref="O6:R31"/>
      <pageMargins left="0.24" right="6.6666666666666697E-3" top="1" bottom="0.75" header="0.3" footer="0.3"/>
      <printOptions horizontalCentered="1"/>
      <pageSetup paperSize="9" scale="65" orientation="portrait" r:id="rId2"/>
    </customSheetView>
    <customSheetView guid="{23F4DC00-BC97-4745-AA5C-F05D469CB1EF}" scale="70" showPageBreaks="1" printArea="1" hiddenRows="1">
      <pane xSplit="1" ySplit="3" topLeftCell="B4" activePane="bottomRight" state="frozen"/>
      <selection pane="bottomRight" activeCell="O6" sqref="O6:R31"/>
      <pageMargins left="0.75" right="6.6666666666666697E-3" top="1" bottom="0.75" header="0.3" footer="0.3"/>
      <printOptions horizontalCentered="1"/>
      <pageSetup paperSize="9" scale="50" orientation="portrait" r:id="rId3"/>
    </customSheetView>
    <customSheetView guid="{5A803268-F6C5-4035-B3E1-A94CB9AA8994}" showPageBreaks="1" printArea="1" hiddenRows="1">
      <pane xSplit="1" ySplit="3" topLeftCell="B34" activePane="bottomRight" state="frozen"/>
      <selection pane="bottomRight" activeCell="J32" sqref="J32"/>
      <pageMargins left="0.24" right="6.6666666666666697E-3" top="1" bottom="0.75" header="0.3" footer="0.3"/>
      <printOptions horizontalCentered="1"/>
      <pageSetup paperSize="9" scale="65" orientation="portrait" r:id="rId4"/>
    </customSheetView>
    <customSheetView guid="{4593F3EE-0998-4E0E-994A-E02D6BAF3A4B}" scale="70" showPageBreaks="1" printArea="1" hiddenRows="1">
      <pane xSplit="1" ySplit="3" topLeftCell="B4" activePane="bottomRight" state="frozen"/>
      <selection pane="bottomRight" activeCell="O6" sqref="O6:R31"/>
      <pageMargins left="0.75" right="6.6666666666666697E-3" top="1" bottom="0.75" header="0.3" footer="0.3"/>
      <printOptions horizontalCentered="1"/>
      <pageSetup paperSize="9" scale="50" orientation="portrait" r:id="rId5"/>
    </customSheetView>
  </customSheetViews>
  <mergeCells count="5">
    <mergeCell ref="C2:E2"/>
    <mergeCell ref="Q2:R2"/>
    <mergeCell ref="Q3:R3"/>
    <mergeCell ref="B4:B5"/>
    <mergeCell ref="M4:M5"/>
  </mergeCells>
  <printOptions horizontalCentered="1"/>
  <pageMargins left="0.24" right="6.6666666666666697E-3" top="1" bottom="0.75" header="0.3" footer="0.3"/>
  <pageSetup paperSize="9" scale="55" orientation="portrait" r:id="rId6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tabColor rgb="FFFF0000"/>
  </sheetPr>
  <dimension ref="A1:HY200"/>
  <sheetViews>
    <sheetView zoomScaleNormal="136" workbookViewId="0">
      <pane xSplit="1" ySplit="3" topLeftCell="B36" activePane="bottomRight" state="frozen"/>
      <selection pane="topRight" activeCell="B1" sqref="B1"/>
      <selection pane="bottomLeft" activeCell="A4" sqref="A4"/>
      <selection pane="bottomRight" activeCell="B42" sqref="B42:FD43"/>
    </sheetView>
  </sheetViews>
  <sheetFormatPr defaultColWidth="8.88671875" defaultRowHeight="32.4"/>
  <cols>
    <col min="1" max="1" width="30" style="303" customWidth="1"/>
    <col min="2" max="2" width="18.6640625" style="303" customWidth="1"/>
    <col min="3" max="3" width="17.33203125" style="303" customWidth="1"/>
    <col min="4" max="4" width="17.44140625" style="303" customWidth="1"/>
    <col min="5" max="5" width="18.5546875" style="303" customWidth="1"/>
    <col min="6" max="6" width="18" style="303" customWidth="1"/>
    <col min="7" max="7" width="17" style="303" customWidth="1"/>
    <col min="8" max="9" width="17.6640625" style="303" customWidth="1"/>
    <col min="10" max="10" width="19" style="303" customWidth="1"/>
    <col min="11" max="11" width="18.5546875" style="303" customWidth="1"/>
    <col min="12" max="12" width="17.6640625" style="303" customWidth="1"/>
    <col min="13" max="13" width="19.44140625" style="303" customWidth="1"/>
    <col min="14" max="14" width="19.6640625" style="303" customWidth="1"/>
    <col min="15" max="16" width="19.44140625" style="303" customWidth="1"/>
    <col min="17" max="17" width="18" style="303" customWidth="1"/>
    <col min="18" max="18" width="20.109375" style="303" customWidth="1"/>
    <col min="19" max="19" width="18.33203125" style="303" customWidth="1"/>
    <col min="20" max="20" width="20.109375" style="303" customWidth="1"/>
    <col min="21" max="21" width="19.88671875" style="303" customWidth="1"/>
    <col min="22" max="22" width="19.109375" style="303" customWidth="1"/>
    <col min="23" max="23" width="19.88671875" style="303" customWidth="1"/>
    <col min="24" max="24" width="20.6640625" style="303" customWidth="1"/>
    <col min="25" max="25" width="19.88671875" style="303" customWidth="1"/>
    <col min="26" max="26" width="19.5546875" style="303" customWidth="1"/>
    <col min="27" max="27" width="18.44140625" style="303" customWidth="1"/>
    <col min="28" max="28" width="16.6640625" style="303" customWidth="1"/>
    <col min="29" max="29" width="18.109375" style="303" customWidth="1"/>
    <col min="30" max="30" width="17.109375" style="303" customWidth="1"/>
    <col min="31" max="31" width="19.33203125" style="303" customWidth="1"/>
    <col min="32" max="32" width="14.109375" style="303" customWidth="1"/>
    <col min="33" max="33" width="16.5546875" style="303" customWidth="1"/>
    <col min="34" max="35" width="13.6640625" style="303" customWidth="1"/>
    <col min="36" max="36" width="15.88671875" style="303" customWidth="1"/>
    <col min="37" max="37" width="19.6640625" style="303" customWidth="1"/>
    <col min="38" max="38" width="9.33203125" style="303" customWidth="1"/>
    <col min="39" max="39" width="16.33203125" style="303" customWidth="1"/>
    <col min="40" max="40" width="15.5546875" style="303" customWidth="1"/>
    <col min="41" max="41" width="18.6640625" style="303" customWidth="1"/>
    <col min="42" max="42" width="19.33203125" style="303" customWidth="1"/>
    <col min="43" max="43" width="17" style="303" customWidth="1"/>
    <col min="44" max="44" width="18.44140625" style="303" customWidth="1"/>
    <col min="45" max="45" width="20.33203125" style="303" customWidth="1"/>
    <col min="46" max="46" width="18.109375" style="303" customWidth="1"/>
    <col min="47" max="47" width="19.109375" style="303" customWidth="1"/>
    <col min="48" max="48" width="17.44140625" style="303" customWidth="1"/>
    <col min="49" max="49" width="18.33203125" style="303" customWidth="1"/>
    <col min="50" max="50" width="21.33203125" style="303" customWidth="1"/>
    <col min="51" max="51" width="18.88671875" style="303" customWidth="1"/>
    <col min="52" max="52" width="18.5546875" style="303" customWidth="1"/>
    <col min="53" max="53" width="20.109375" style="303" customWidth="1"/>
    <col min="54" max="54" width="18.5546875" style="303" customWidth="1"/>
    <col min="55" max="55" width="16" style="303" customWidth="1"/>
    <col min="56" max="56" width="18.88671875" style="303" customWidth="1"/>
    <col min="57" max="57" width="19.109375" style="303" customWidth="1"/>
    <col min="58" max="58" width="19" style="303" customWidth="1"/>
    <col min="59" max="59" width="17.109375" style="303" customWidth="1"/>
    <col min="60" max="60" width="16.88671875" style="303" customWidth="1"/>
    <col min="61" max="61" width="17.88671875" style="303" customWidth="1"/>
    <col min="62" max="62" width="20.5546875" style="303" customWidth="1"/>
    <col min="63" max="63" width="21.5546875" style="303" customWidth="1"/>
    <col min="64" max="64" width="16.88671875" style="303" customWidth="1"/>
    <col min="65" max="65" width="17.6640625" style="303" customWidth="1"/>
    <col min="66" max="66" width="14.6640625" style="303" customWidth="1"/>
    <col min="67" max="67" width="14.109375" style="303" customWidth="1"/>
    <col min="68" max="68" width="14.33203125" style="303" customWidth="1"/>
    <col min="69" max="69" width="18.5546875" style="303" customWidth="1"/>
    <col min="70" max="70" width="18.109375" style="303" customWidth="1"/>
    <col min="71" max="71" width="18.33203125" style="303" customWidth="1"/>
    <col min="72" max="72" width="16.44140625" style="303" customWidth="1"/>
    <col min="73" max="73" width="15.44140625" style="303" customWidth="1"/>
    <col min="74" max="74" width="16" style="303" customWidth="1"/>
    <col min="75" max="75" width="14.44140625" style="303" customWidth="1"/>
    <col min="76" max="76" width="21.109375" style="303" customWidth="1"/>
    <col min="77" max="77" width="16.88671875" style="303" customWidth="1"/>
    <col min="78" max="78" width="18.6640625" style="303" customWidth="1"/>
    <col min="79" max="79" width="15.44140625" style="303" customWidth="1"/>
    <col min="80" max="80" width="14.6640625" style="303" customWidth="1"/>
    <col min="81" max="81" width="18" style="303" customWidth="1"/>
    <col min="82" max="82" width="16.88671875" style="303" customWidth="1"/>
    <col min="83" max="83" width="17.6640625" style="303" customWidth="1"/>
    <col min="84" max="84" width="17" style="303" customWidth="1"/>
    <col min="85" max="85" width="17.109375" style="303" customWidth="1"/>
    <col min="86" max="86" width="17.5546875" style="303" customWidth="1"/>
    <col min="87" max="87" width="17.88671875" style="303" customWidth="1"/>
    <col min="88" max="88" width="19.109375" style="303" customWidth="1"/>
    <col min="89" max="90" width="17.109375" style="303" customWidth="1"/>
    <col min="91" max="91" width="14.109375" style="303" customWidth="1"/>
    <col min="92" max="92" width="16.44140625" style="303" customWidth="1"/>
    <col min="93" max="93" width="14.44140625" style="303" customWidth="1"/>
    <col min="94" max="94" width="17" style="303" customWidth="1"/>
    <col min="95" max="95" width="18" style="303" customWidth="1"/>
    <col min="96" max="96" width="17.44140625" style="303" customWidth="1"/>
    <col min="97" max="97" width="19.109375" style="303" customWidth="1"/>
    <col min="98" max="98" width="18.6640625" style="303" customWidth="1"/>
    <col min="99" max="99" width="17.44140625" style="303" customWidth="1"/>
    <col min="100" max="100" width="19.109375" style="303" customWidth="1"/>
    <col min="101" max="103" width="19" style="303" customWidth="1"/>
    <col min="104" max="104" width="18.6640625" style="303" customWidth="1"/>
    <col min="105" max="105" width="20.88671875" style="303" customWidth="1"/>
    <col min="106" max="106" width="16.6640625" style="303" customWidth="1"/>
    <col min="107" max="107" width="17.5546875" style="303" customWidth="1"/>
    <col min="108" max="108" width="18" style="303" customWidth="1"/>
    <col min="109" max="109" width="21" style="303" customWidth="1"/>
    <col min="110" max="110" width="18.6640625" style="203" customWidth="1"/>
    <col min="111" max="111" width="10" style="303" customWidth="1"/>
    <col min="112" max="112" width="19.109375" style="303" customWidth="1"/>
    <col min="113" max="113" width="18.44140625" style="303" customWidth="1"/>
    <col min="114" max="114" width="18.6640625" style="303" customWidth="1"/>
    <col min="115" max="115" width="17.109375" style="303" customWidth="1"/>
    <col min="116" max="116" width="16.6640625" style="303" customWidth="1"/>
    <col min="117" max="117" width="14.44140625" style="303" customWidth="1"/>
    <col min="118" max="118" width="19.6640625" style="303" customWidth="1"/>
    <col min="119" max="119" width="14.6640625" style="303" customWidth="1"/>
    <col min="120" max="120" width="15.5546875" style="303" customWidth="1"/>
    <col min="121" max="121" width="14.44140625" style="303" customWidth="1"/>
    <col min="122" max="122" width="19.109375" style="303" customWidth="1"/>
    <col min="123" max="123" width="17.88671875" style="303" customWidth="1"/>
    <col min="124" max="124" width="22.6640625" style="303" customWidth="1"/>
    <col min="125" max="125" width="19" style="303" customWidth="1"/>
    <col min="126" max="126" width="17" style="303" customWidth="1"/>
    <col min="127" max="127" width="17.88671875" style="303" customWidth="1"/>
    <col min="128" max="128" width="19.33203125" style="303" customWidth="1"/>
    <col min="129" max="129" width="16.6640625" style="303" customWidth="1"/>
    <col min="130" max="130" width="14.109375" style="303" customWidth="1"/>
    <col min="131" max="131" width="14.6640625" style="303" customWidth="1"/>
    <col min="132" max="132" width="17.88671875" style="303" customWidth="1"/>
    <col min="133" max="133" width="15.6640625" style="303" customWidth="1"/>
    <col min="134" max="134" width="21.109375" style="303" customWidth="1"/>
    <col min="135" max="135" width="21.88671875" style="303" customWidth="1"/>
    <col min="136" max="137" width="17.109375" style="303" customWidth="1"/>
    <col min="138" max="145" width="19.44140625" style="303" customWidth="1"/>
    <col min="146" max="146" width="18.44140625" style="303" customWidth="1"/>
    <col min="147" max="147" width="17.33203125" style="303" customWidth="1"/>
    <col min="148" max="148" width="18" style="303" customWidth="1"/>
    <col min="149" max="149" width="23.109375" style="303" customWidth="1"/>
    <col min="150" max="150" width="17" style="303" customWidth="1"/>
    <col min="151" max="151" width="15.5546875" style="303" customWidth="1"/>
    <col min="152" max="152" width="16.88671875" style="303" customWidth="1"/>
    <col min="153" max="153" width="17.109375" style="303" customWidth="1"/>
    <col min="154" max="154" width="16.109375" style="303" customWidth="1"/>
    <col min="155" max="155" width="15.109375" style="303" customWidth="1"/>
    <col min="156" max="156" width="17" style="303" customWidth="1"/>
    <col min="157" max="157" width="15.33203125" style="303" customWidth="1"/>
    <col min="158" max="159" width="14.88671875" style="303" customWidth="1"/>
    <col min="160" max="160" width="19.44140625" style="303" customWidth="1"/>
    <col min="161" max="161" width="21.109375" style="303" customWidth="1"/>
    <col min="162" max="16384" width="8.88671875" style="303"/>
  </cols>
  <sheetData>
    <row r="1" spans="1:217" ht="23.25" customHeight="1" thickBot="1">
      <c r="B1" s="3275" t="s">
        <v>1216</v>
      </c>
      <c r="C1" s="3276"/>
      <c r="D1" s="3276"/>
      <c r="EV1" s="297"/>
      <c r="EY1" s="297"/>
    </row>
    <row r="2" spans="1:217" ht="21" customHeight="1" thickBot="1">
      <c r="A2" s="1261">
        <f>GEntry!A2</f>
        <v>41856</v>
      </c>
      <c r="EV2" s="297"/>
    </row>
    <row r="3" spans="1:217" s="123" customFormat="1" ht="57" customHeight="1" thickBot="1">
      <c r="A3" s="1227" t="s">
        <v>366</v>
      </c>
      <c r="B3" s="372" t="s">
        <v>995</v>
      </c>
      <c r="C3" s="372" t="s">
        <v>251</v>
      </c>
      <c r="D3" s="372" t="s">
        <v>252</v>
      </c>
      <c r="E3" s="372" t="s">
        <v>253</v>
      </c>
      <c r="F3" s="372" t="s">
        <v>254</v>
      </c>
      <c r="G3" s="372" t="s">
        <v>121</v>
      </c>
      <c r="H3" s="372" t="s">
        <v>973</v>
      </c>
      <c r="I3" s="372" t="s">
        <v>198</v>
      </c>
      <c r="J3" s="372" t="s">
        <v>343</v>
      </c>
      <c r="K3" s="372" t="s">
        <v>344</v>
      </c>
      <c r="L3" s="372" t="s">
        <v>224</v>
      </c>
      <c r="M3" s="372" t="s">
        <v>342</v>
      </c>
      <c r="N3" s="372" t="s">
        <v>146</v>
      </c>
      <c r="O3" s="372" t="s">
        <v>123</v>
      </c>
      <c r="P3" s="372" t="s">
        <v>353</v>
      </c>
      <c r="Q3" s="372" t="s">
        <v>171</v>
      </c>
      <c r="R3" s="372" t="s">
        <v>219</v>
      </c>
      <c r="S3" s="372" t="s">
        <v>340</v>
      </c>
      <c r="T3" s="372" t="s">
        <v>341</v>
      </c>
      <c r="U3" s="372" t="s">
        <v>125</v>
      </c>
      <c r="V3" s="372" t="s">
        <v>154</v>
      </c>
      <c r="W3" s="372" t="s">
        <v>153</v>
      </c>
      <c r="X3" s="372" t="s">
        <v>1222</v>
      </c>
      <c r="Y3" s="372" t="s">
        <v>255</v>
      </c>
      <c r="Z3" s="372" t="s">
        <v>354</v>
      </c>
      <c r="AA3" s="372" t="s">
        <v>200</v>
      </c>
      <c r="AB3" s="372" t="s">
        <v>162</v>
      </c>
      <c r="AC3" s="372" t="s">
        <v>230</v>
      </c>
      <c r="AD3" s="372" t="s">
        <v>216</v>
      </c>
      <c r="AE3" s="372" t="s">
        <v>348</v>
      </c>
      <c r="AF3" s="372" t="s">
        <v>199</v>
      </c>
      <c r="AG3" s="372" t="s">
        <v>349</v>
      </c>
      <c r="AH3" s="372" t="s">
        <v>350</v>
      </c>
      <c r="AI3" s="372" t="s">
        <v>351</v>
      </c>
      <c r="AJ3" s="372" t="s">
        <v>1178</v>
      </c>
      <c r="AK3" s="372" t="s">
        <v>126</v>
      </c>
      <c r="AL3" s="372" t="s">
        <v>44</v>
      </c>
      <c r="AM3" s="372" t="s">
        <v>338</v>
      </c>
      <c r="AN3" s="372" t="s">
        <v>1114</v>
      </c>
      <c r="AO3" s="372" t="s">
        <v>1115</v>
      </c>
      <c r="AP3" s="372" t="s">
        <v>1116</v>
      </c>
      <c r="AQ3" s="372" t="s">
        <v>140</v>
      </c>
      <c r="AR3" s="372" t="s">
        <v>235</v>
      </c>
      <c r="AS3" s="372" t="s">
        <v>238</v>
      </c>
      <c r="AT3" s="372" t="s">
        <v>236</v>
      </c>
      <c r="AU3" s="372" t="s">
        <v>237</v>
      </c>
      <c r="AV3" s="372" t="s">
        <v>234</v>
      </c>
      <c r="AW3" s="372" t="s">
        <v>128</v>
      </c>
      <c r="AX3" s="372" t="s">
        <v>202</v>
      </c>
      <c r="AY3" s="372" t="s">
        <v>339</v>
      </c>
      <c r="AZ3" s="372" t="s">
        <v>155</v>
      </c>
      <c r="BA3" s="372" t="s">
        <v>205</v>
      </c>
      <c r="BB3" s="372" t="s">
        <v>151</v>
      </c>
      <c r="BC3" s="372" t="s">
        <v>203</v>
      </c>
      <c r="BD3" s="372" t="s">
        <v>204</v>
      </c>
      <c r="BE3" s="372" t="s">
        <v>247</v>
      </c>
      <c r="BF3" s="372" t="s">
        <v>248</v>
      </c>
      <c r="BG3" s="372" t="s">
        <v>249</v>
      </c>
      <c r="BH3" s="372" t="s">
        <v>239</v>
      </c>
      <c r="BI3" s="372" t="s">
        <v>240</v>
      </c>
      <c r="BJ3" s="372" t="s">
        <v>166</v>
      </c>
      <c r="BK3" s="372" t="s">
        <v>206</v>
      </c>
      <c r="BL3" s="372" t="s">
        <v>139</v>
      </c>
      <c r="BM3" s="372" t="s">
        <v>256</v>
      </c>
      <c r="BN3" s="372" t="s">
        <v>987</v>
      </c>
      <c r="BO3" s="372" t="s">
        <v>986</v>
      </c>
      <c r="BP3" s="372" t="s">
        <v>985</v>
      </c>
      <c r="BQ3" s="372" t="s">
        <v>984</v>
      </c>
      <c r="BR3" s="372" t="s">
        <v>988</v>
      </c>
      <c r="BS3" s="2950" t="s">
        <v>989</v>
      </c>
      <c r="BT3" s="372" t="s">
        <v>257</v>
      </c>
      <c r="BU3" s="372" t="s">
        <v>971</v>
      </c>
      <c r="BV3" s="372" t="s">
        <v>258</v>
      </c>
      <c r="BW3" s="372" t="s">
        <v>990</v>
      </c>
      <c r="BX3" s="372" t="s">
        <v>163</v>
      </c>
      <c r="BY3" s="372" t="s">
        <v>974</v>
      </c>
      <c r="BZ3" s="372" t="s">
        <v>352</v>
      </c>
      <c r="CA3" s="372" t="s">
        <v>991</v>
      </c>
      <c r="CB3" s="372" t="s">
        <v>355</v>
      </c>
      <c r="CC3" s="372" t="s">
        <v>138</v>
      </c>
      <c r="CD3" s="372" t="s">
        <v>137</v>
      </c>
      <c r="CE3" s="372" t="s">
        <v>992</v>
      </c>
      <c r="CF3" s="372" t="s">
        <v>993</v>
      </c>
      <c r="CG3" s="2950" t="s">
        <v>1181</v>
      </c>
      <c r="CH3" s="372" t="s">
        <v>212</v>
      </c>
      <c r="CI3" s="372" t="s">
        <v>207</v>
      </c>
      <c r="CJ3" s="372" t="s">
        <v>241</v>
      </c>
      <c r="CK3" s="372" t="s">
        <v>242</v>
      </c>
      <c r="CL3" s="372" t="s">
        <v>975</v>
      </c>
      <c r="CM3" s="372" t="s">
        <v>976</v>
      </c>
      <c r="CN3" s="372" t="s">
        <v>345</v>
      </c>
      <c r="CO3" s="372" t="s">
        <v>346</v>
      </c>
      <c r="CP3" s="372" t="s">
        <v>208</v>
      </c>
      <c r="CQ3" s="372" t="s">
        <v>27</v>
      </c>
      <c r="CR3" s="372" t="s">
        <v>347</v>
      </c>
      <c r="CS3" s="372" t="s">
        <v>1182</v>
      </c>
      <c r="CT3" s="372" t="s">
        <v>1170</v>
      </c>
      <c r="CU3" s="372" t="s">
        <v>1160</v>
      </c>
      <c r="CV3" s="372" t="s">
        <v>1184</v>
      </c>
      <c r="CW3" s="372" t="s">
        <v>1200</v>
      </c>
      <c r="CX3" s="372" t="s">
        <v>1206</v>
      </c>
      <c r="CY3" s="372" t="s">
        <v>1220</v>
      </c>
      <c r="CZ3" s="1228" t="s">
        <v>1149</v>
      </c>
      <c r="DA3" s="372" t="s">
        <v>361</v>
      </c>
      <c r="DB3" s="372" t="s">
        <v>360</v>
      </c>
      <c r="DC3" s="372" t="s">
        <v>222</v>
      </c>
      <c r="DD3" s="372" t="s">
        <v>972</v>
      </c>
      <c r="DE3" s="372" t="s">
        <v>136</v>
      </c>
      <c r="DF3" s="372" t="s">
        <v>243</v>
      </c>
      <c r="DG3" s="372" t="s">
        <v>356</v>
      </c>
      <c r="DH3" s="372" t="s">
        <v>209</v>
      </c>
      <c r="DI3" s="372" t="s">
        <v>135</v>
      </c>
      <c r="DJ3" s="372" t="s">
        <v>134</v>
      </c>
      <c r="DK3" s="372" t="s">
        <v>359</v>
      </c>
      <c r="DL3" s="372" t="s">
        <v>357</v>
      </c>
      <c r="DM3" s="372" t="s">
        <v>358</v>
      </c>
      <c r="DN3" s="372" t="s">
        <v>210</v>
      </c>
      <c r="DO3" s="372" t="s">
        <v>211</v>
      </c>
      <c r="DP3" s="372" t="s">
        <v>245</v>
      </c>
      <c r="DQ3" s="372" t="s">
        <v>246</v>
      </c>
      <c r="DR3" s="372" t="s">
        <v>244</v>
      </c>
      <c r="DS3" s="372" t="s">
        <v>133</v>
      </c>
      <c r="DT3" s="372" t="s">
        <v>223</v>
      </c>
      <c r="DU3" s="372" t="s">
        <v>365</v>
      </c>
      <c r="DV3" s="372" t="s">
        <v>132</v>
      </c>
      <c r="DW3" s="372" t="s">
        <v>147</v>
      </c>
      <c r="DX3" s="372" t="s">
        <v>33</v>
      </c>
      <c r="DY3" s="372" t="s">
        <v>131</v>
      </c>
      <c r="DZ3" s="372" t="s">
        <v>130</v>
      </c>
      <c r="EA3" s="372" t="s">
        <v>364</v>
      </c>
      <c r="EB3" s="372" t="s">
        <v>129</v>
      </c>
      <c r="EC3" s="372" t="s">
        <v>362</v>
      </c>
      <c r="ED3" s="372" t="s">
        <v>363</v>
      </c>
      <c r="EE3" s="372" t="s">
        <v>325</v>
      </c>
      <c r="EF3" s="372" t="s">
        <v>28</v>
      </c>
      <c r="EG3" s="1228" t="s">
        <v>29</v>
      </c>
      <c r="EH3" s="1228" t="s">
        <v>1151</v>
      </c>
      <c r="EI3" s="1228" t="s">
        <v>1152</v>
      </c>
      <c r="EJ3" s="1228" t="s">
        <v>1153</v>
      </c>
      <c r="EK3" s="1228" t="s">
        <v>1154</v>
      </c>
      <c r="EL3" s="1228" t="s">
        <v>1155</v>
      </c>
      <c r="EM3" s="1228" t="s">
        <v>1173</v>
      </c>
      <c r="EN3" s="1228" t="s">
        <v>1185</v>
      </c>
      <c r="EO3" s="1228" t="s">
        <v>1186</v>
      </c>
      <c r="EP3" s="1228" t="s">
        <v>1148</v>
      </c>
      <c r="EQ3" s="2133" t="s">
        <v>720</v>
      </c>
      <c r="ER3" s="2133" t="s">
        <v>1008</v>
      </c>
      <c r="ES3" s="2118" t="s">
        <v>1007</v>
      </c>
      <c r="ET3" s="2134" t="s">
        <v>1002</v>
      </c>
      <c r="EU3" s="2131" t="s">
        <v>164</v>
      </c>
      <c r="EV3" s="2134" t="s">
        <v>1004</v>
      </c>
      <c r="EW3" s="2132" t="s">
        <v>1005</v>
      </c>
      <c r="EX3" s="2132" t="s">
        <v>53</v>
      </c>
      <c r="EY3" s="2132" t="s">
        <v>118</v>
      </c>
      <c r="EZ3" s="2132" t="s">
        <v>1003</v>
      </c>
      <c r="FA3" s="2132" t="s">
        <v>163</v>
      </c>
      <c r="FB3" s="2132" t="s">
        <v>229</v>
      </c>
      <c r="FC3" s="2131" t="s">
        <v>30</v>
      </c>
      <c r="FD3" s="2118" t="s">
        <v>1097</v>
      </c>
    </row>
    <row r="4" spans="1:217" s="123" customFormat="1" ht="30" customHeight="1" thickBot="1">
      <c r="A4" s="1229" t="s">
        <v>1075</v>
      </c>
      <c r="B4" s="371" t="s">
        <v>42</v>
      </c>
      <c r="C4" s="371" t="s">
        <v>42</v>
      </c>
      <c r="D4" s="371" t="s">
        <v>42</v>
      </c>
      <c r="E4" s="371" t="s">
        <v>42</v>
      </c>
      <c r="F4" s="371" t="s">
        <v>42</v>
      </c>
      <c r="G4" s="371" t="s">
        <v>32</v>
      </c>
      <c r="H4" s="371" t="s">
        <v>13</v>
      </c>
      <c r="I4" s="371" t="s">
        <v>8</v>
      </c>
      <c r="J4" s="371" t="s">
        <v>32</v>
      </c>
      <c r="K4" s="371" t="s">
        <v>32</v>
      </c>
      <c r="L4" s="371" t="s">
        <v>158</v>
      </c>
      <c r="M4" s="371" t="s">
        <v>32</v>
      </c>
      <c r="N4" s="371" t="s">
        <v>32</v>
      </c>
      <c r="O4" s="371" t="s">
        <v>13</v>
      </c>
      <c r="P4" s="371" t="s">
        <v>120</v>
      </c>
      <c r="Q4" s="371" t="s">
        <v>172</v>
      </c>
      <c r="R4" s="371" t="s">
        <v>8</v>
      </c>
      <c r="S4" s="371" t="s">
        <v>42</v>
      </c>
      <c r="T4" s="371" t="s">
        <v>8</v>
      </c>
      <c r="U4" s="371" t="s">
        <v>120</v>
      </c>
      <c r="V4" s="371" t="s">
        <v>120</v>
      </c>
      <c r="W4" s="371" t="s">
        <v>32</v>
      </c>
      <c r="X4" s="371" t="s">
        <v>170</v>
      </c>
      <c r="Y4" s="371" t="s">
        <v>13</v>
      </c>
      <c r="Z4" s="371" t="s">
        <v>32</v>
      </c>
      <c r="AA4" s="371" t="s">
        <v>120</v>
      </c>
      <c r="AB4" s="371" t="s">
        <v>32</v>
      </c>
      <c r="AC4" s="371" t="s">
        <v>32</v>
      </c>
      <c r="AD4" s="2951" t="s">
        <v>32</v>
      </c>
      <c r="AE4" s="2951" t="s">
        <v>32</v>
      </c>
      <c r="AF4" s="371" t="s">
        <v>157</v>
      </c>
      <c r="AG4" s="371" t="s">
        <v>197</v>
      </c>
      <c r="AH4" s="371" t="s">
        <v>197</v>
      </c>
      <c r="AI4" s="371" t="s">
        <v>197</v>
      </c>
      <c r="AJ4" s="371" t="s">
        <v>197</v>
      </c>
      <c r="AK4" s="371" t="s">
        <v>32</v>
      </c>
      <c r="AL4" s="371" t="s">
        <v>42</v>
      </c>
      <c r="AM4" s="371" t="s">
        <v>42</v>
      </c>
      <c r="AN4" s="371" t="s">
        <v>42</v>
      </c>
      <c r="AO4" s="371" t="s">
        <v>42</v>
      </c>
      <c r="AP4" s="371" t="s">
        <v>42</v>
      </c>
      <c r="AQ4" s="371" t="s">
        <v>32</v>
      </c>
      <c r="AR4" s="371" t="s">
        <v>42</v>
      </c>
      <c r="AS4" s="371" t="s">
        <v>42</v>
      </c>
      <c r="AT4" s="371" t="s">
        <v>42</v>
      </c>
      <c r="AU4" s="371" t="s">
        <v>42</v>
      </c>
      <c r="AV4" s="371" t="s">
        <v>42</v>
      </c>
      <c r="AW4" s="371" t="s">
        <v>119</v>
      </c>
      <c r="AX4" s="371" t="s">
        <v>42</v>
      </c>
      <c r="AY4" s="371" t="s">
        <v>42</v>
      </c>
      <c r="AZ4" s="371" t="s">
        <v>13</v>
      </c>
      <c r="BA4" s="371" t="s">
        <v>32</v>
      </c>
      <c r="BB4" s="371" t="s">
        <v>32</v>
      </c>
      <c r="BC4" s="371" t="s">
        <v>159</v>
      </c>
      <c r="BD4" s="371"/>
      <c r="BE4" s="371" t="s">
        <v>47</v>
      </c>
      <c r="BF4" s="371" t="s">
        <v>47</v>
      </c>
      <c r="BG4" s="371" t="s">
        <v>47</v>
      </c>
      <c r="BH4" s="371" t="s">
        <v>47</v>
      </c>
      <c r="BI4" s="371" t="s">
        <v>47</v>
      </c>
      <c r="BJ4" s="371" t="s">
        <v>47</v>
      </c>
      <c r="BK4" s="371" t="s">
        <v>32</v>
      </c>
      <c r="BL4" s="371" t="s">
        <v>42</v>
      </c>
      <c r="BM4" s="371" t="s">
        <v>47</v>
      </c>
      <c r="BN4" s="371" t="s">
        <v>119</v>
      </c>
      <c r="BO4" s="371" t="s">
        <v>13</v>
      </c>
      <c r="BP4" s="371" t="s">
        <v>32</v>
      </c>
      <c r="BQ4" s="371" t="s">
        <v>120</v>
      </c>
      <c r="BR4" s="371" t="s">
        <v>42</v>
      </c>
      <c r="BS4" s="2951" t="s">
        <v>32</v>
      </c>
      <c r="BT4" s="371" t="s">
        <v>159</v>
      </c>
      <c r="BU4" s="371" t="s">
        <v>157</v>
      </c>
      <c r="BV4" s="371" t="s">
        <v>159</v>
      </c>
      <c r="BW4" s="371" t="s">
        <v>159</v>
      </c>
      <c r="BX4" s="371" t="s">
        <v>177</v>
      </c>
      <c r="BY4" s="371" t="s">
        <v>32</v>
      </c>
      <c r="BZ4" s="371" t="s">
        <v>32</v>
      </c>
      <c r="CA4" s="371" t="s">
        <v>159</v>
      </c>
      <c r="CB4" s="371" t="s">
        <v>32</v>
      </c>
      <c r="CC4" s="371" t="s">
        <v>42</v>
      </c>
      <c r="CD4" s="371" t="s">
        <v>42</v>
      </c>
      <c r="CE4" s="371" t="s">
        <v>119</v>
      </c>
      <c r="CF4" s="371" t="s">
        <v>11</v>
      </c>
      <c r="CG4" s="2951" t="s">
        <v>32</v>
      </c>
      <c r="CH4" s="371" t="s">
        <v>42</v>
      </c>
      <c r="CI4" s="371" t="s">
        <v>42</v>
      </c>
      <c r="CJ4" s="371" t="s">
        <v>119</v>
      </c>
      <c r="CK4" s="371" t="s">
        <v>11</v>
      </c>
      <c r="CL4" s="371" t="s">
        <v>42</v>
      </c>
      <c r="CM4" s="371" t="s">
        <v>42</v>
      </c>
      <c r="CN4" s="371" t="s">
        <v>119</v>
      </c>
      <c r="CO4" s="371" t="s">
        <v>119</v>
      </c>
      <c r="CP4" s="371" t="s">
        <v>32</v>
      </c>
      <c r="CQ4" s="371" t="s">
        <v>157</v>
      </c>
      <c r="CR4" s="371" t="s">
        <v>157</v>
      </c>
      <c r="CS4" s="371" t="s">
        <v>32</v>
      </c>
      <c r="CT4" s="371" t="s">
        <v>32</v>
      </c>
      <c r="CU4" s="371" t="s">
        <v>32</v>
      </c>
      <c r="CV4" s="371" t="s">
        <v>32</v>
      </c>
      <c r="CW4" s="371" t="s">
        <v>32</v>
      </c>
      <c r="CX4" s="371" t="s">
        <v>32</v>
      </c>
      <c r="CY4" s="371" t="s">
        <v>32</v>
      </c>
      <c r="CZ4" s="371"/>
      <c r="DA4" s="371" t="s">
        <v>177</v>
      </c>
      <c r="DB4" s="371" t="s">
        <v>42</v>
      </c>
      <c r="DC4" s="371" t="s">
        <v>17</v>
      </c>
      <c r="DD4" s="371" t="s">
        <v>32</v>
      </c>
      <c r="DE4" s="371" t="s">
        <v>13</v>
      </c>
      <c r="DF4" s="371" t="s">
        <v>17</v>
      </c>
      <c r="DG4" s="371" t="s">
        <v>42</v>
      </c>
      <c r="DH4" s="371" t="s">
        <v>13</v>
      </c>
      <c r="DI4" s="371" t="s">
        <v>42</v>
      </c>
      <c r="DJ4" s="371" t="s">
        <v>42</v>
      </c>
      <c r="DK4" s="371" t="s">
        <v>13</v>
      </c>
      <c r="DL4" s="371" t="s">
        <v>42</v>
      </c>
      <c r="DM4" s="371" t="s">
        <v>11</v>
      </c>
      <c r="DN4" s="371" t="s">
        <v>32</v>
      </c>
      <c r="DO4" s="371" t="s">
        <v>42</v>
      </c>
      <c r="DP4" s="371" t="s">
        <v>42</v>
      </c>
      <c r="DQ4" s="371" t="s">
        <v>42</v>
      </c>
      <c r="DR4" s="371" t="s">
        <v>42</v>
      </c>
      <c r="DS4" s="371" t="s">
        <v>42</v>
      </c>
      <c r="DT4" s="371" t="s">
        <v>42</v>
      </c>
      <c r="DU4" s="371" t="s">
        <v>13</v>
      </c>
      <c r="DV4" s="371" t="s">
        <v>13</v>
      </c>
      <c r="DW4" s="371" t="s">
        <v>42</v>
      </c>
      <c r="DX4" s="371" t="s">
        <v>32</v>
      </c>
      <c r="DY4" s="371" t="s">
        <v>42</v>
      </c>
      <c r="DZ4" s="371" t="s">
        <v>119</v>
      </c>
      <c r="EA4" s="371" t="s">
        <v>119</v>
      </c>
      <c r="EB4" s="371" t="s">
        <v>157</v>
      </c>
      <c r="EC4" s="371" t="s">
        <v>42</v>
      </c>
      <c r="ED4" s="371" t="s">
        <v>42</v>
      </c>
      <c r="EE4" s="371" t="s">
        <v>42</v>
      </c>
      <c r="EF4" s="371" t="s">
        <v>42</v>
      </c>
      <c r="EG4" s="371" t="s">
        <v>42</v>
      </c>
      <c r="EH4" s="371" t="s">
        <v>17</v>
      </c>
      <c r="EI4" s="371" t="s">
        <v>17</v>
      </c>
      <c r="EJ4" s="371" t="s">
        <v>17</v>
      </c>
      <c r="EK4" s="371" t="s">
        <v>17</v>
      </c>
      <c r="EL4" s="371" t="s">
        <v>13</v>
      </c>
      <c r="EM4" s="2953" t="s">
        <v>32</v>
      </c>
      <c r="EN4" s="2953" t="s">
        <v>17</v>
      </c>
      <c r="EO4" s="2953" t="s">
        <v>17</v>
      </c>
      <c r="EP4" s="371"/>
      <c r="EQ4" s="2106"/>
      <c r="ER4" s="2106"/>
      <c r="ES4" s="2107"/>
      <c r="ET4" s="2108"/>
      <c r="EU4" s="2109"/>
      <c r="EV4" s="2108"/>
      <c r="EW4" s="2110"/>
      <c r="EX4" s="2110"/>
      <c r="EY4" s="2110"/>
      <c r="EZ4" s="2110"/>
      <c r="FA4" s="2110"/>
      <c r="FB4" s="2110"/>
      <c r="FC4" s="2109"/>
      <c r="FD4" s="2107"/>
    </row>
    <row r="5" spans="1:217" s="123" customFormat="1" ht="21.75" customHeight="1" thickBot="1">
      <c r="A5" s="1229" t="s">
        <v>1057</v>
      </c>
      <c r="B5" s="371" t="s">
        <v>31</v>
      </c>
      <c r="C5" s="371" t="s">
        <v>31</v>
      </c>
      <c r="D5" s="371" t="s">
        <v>31</v>
      </c>
      <c r="E5" s="371" t="s">
        <v>31</v>
      </c>
      <c r="F5" s="371" t="s">
        <v>31</v>
      </c>
      <c r="G5" s="371" t="s">
        <v>31</v>
      </c>
      <c r="H5" s="371" t="s">
        <v>31</v>
      </c>
      <c r="I5" s="371" t="s">
        <v>31</v>
      </c>
      <c r="J5" s="371" t="s">
        <v>31</v>
      </c>
      <c r="K5" s="371" t="s">
        <v>21</v>
      </c>
      <c r="L5" s="371" t="s">
        <v>31</v>
      </c>
      <c r="M5" s="371" t="s">
        <v>31</v>
      </c>
      <c r="N5" s="371" t="s">
        <v>22</v>
      </c>
      <c r="O5" s="371" t="s">
        <v>21</v>
      </c>
      <c r="P5" s="371" t="s">
        <v>21</v>
      </c>
      <c r="Q5" s="371" t="s">
        <v>21</v>
      </c>
      <c r="R5" s="371" t="s">
        <v>31</v>
      </c>
      <c r="S5" s="371" t="s">
        <v>31</v>
      </c>
      <c r="T5" s="371" t="s">
        <v>31</v>
      </c>
      <c r="U5" s="371" t="s">
        <v>22</v>
      </c>
      <c r="V5" s="371" t="s">
        <v>21</v>
      </c>
      <c r="W5" s="371" t="s">
        <v>21</v>
      </c>
      <c r="X5" s="371" t="s">
        <v>21</v>
      </c>
      <c r="Y5" s="371" t="s">
        <v>21</v>
      </c>
      <c r="Z5" s="371" t="s">
        <v>21</v>
      </c>
      <c r="AA5" s="371" t="s">
        <v>22</v>
      </c>
      <c r="AB5" s="371" t="s">
        <v>21</v>
      </c>
      <c r="AC5" s="371" t="s">
        <v>21</v>
      </c>
      <c r="AD5" s="371" t="s">
        <v>21</v>
      </c>
      <c r="AE5" s="371" t="s">
        <v>21</v>
      </c>
      <c r="AF5" s="371" t="s">
        <v>31</v>
      </c>
      <c r="AG5" s="371" t="s">
        <v>31</v>
      </c>
      <c r="AH5" s="371" t="s">
        <v>31</v>
      </c>
      <c r="AI5" s="371" t="s">
        <v>31</v>
      </c>
      <c r="AJ5" s="371" t="s">
        <v>31</v>
      </c>
      <c r="AK5" s="371" t="s">
        <v>21</v>
      </c>
      <c r="AL5" s="371" t="s">
        <v>31</v>
      </c>
      <c r="AM5" s="371" t="s">
        <v>118</v>
      </c>
      <c r="AN5" s="371" t="s">
        <v>118</v>
      </c>
      <c r="AO5" s="371" t="s">
        <v>31</v>
      </c>
      <c r="AP5" s="371" t="s">
        <v>31</v>
      </c>
      <c r="AQ5" s="371" t="s">
        <v>21</v>
      </c>
      <c r="AR5" s="371" t="s">
        <v>31</v>
      </c>
      <c r="AS5" s="371" t="s">
        <v>22</v>
      </c>
      <c r="AT5" s="371" t="s">
        <v>31</v>
      </c>
      <c r="AU5" s="371" t="s">
        <v>22</v>
      </c>
      <c r="AV5" s="371" t="s">
        <v>31</v>
      </c>
      <c r="AW5" s="371" t="s">
        <v>21</v>
      </c>
      <c r="AX5" s="371" t="s">
        <v>21</v>
      </c>
      <c r="AY5" s="371" t="s">
        <v>21</v>
      </c>
      <c r="AZ5" s="371" t="s">
        <v>21</v>
      </c>
      <c r="BA5" s="371" t="s">
        <v>21</v>
      </c>
      <c r="BB5" s="371" t="s">
        <v>21</v>
      </c>
      <c r="BC5" s="371" t="s">
        <v>31</v>
      </c>
      <c r="BD5" s="371" t="s">
        <v>31</v>
      </c>
      <c r="BE5" s="371" t="s">
        <v>31</v>
      </c>
      <c r="BF5" s="371" t="s">
        <v>31</v>
      </c>
      <c r="BG5" s="371" t="s">
        <v>31</v>
      </c>
      <c r="BH5" s="371" t="s">
        <v>31</v>
      </c>
      <c r="BI5" s="371" t="s">
        <v>31</v>
      </c>
      <c r="BJ5" s="371" t="s">
        <v>31</v>
      </c>
      <c r="BK5" s="371" t="s">
        <v>31</v>
      </c>
      <c r="BL5" s="371" t="s">
        <v>31</v>
      </c>
      <c r="BM5" s="371" t="s">
        <v>31</v>
      </c>
      <c r="BN5" s="371" t="s">
        <v>31</v>
      </c>
      <c r="BO5" s="371" t="s">
        <v>31</v>
      </c>
      <c r="BP5" s="371" t="s">
        <v>31</v>
      </c>
      <c r="BQ5" s="371" t="s">
        <v>31</v>
      </c>
      <c r="BR5" s="371" t="s">
        <v>21</v>
      </c>
      <c r="BS5" s="2951" t="s">
        <v>21</v>
      </c>
      <c r="BT5" s="371" t="s">
        <v>31</v>
      </c>
      <c r="BU5" s="371" t="s">
        <v>31</v>
      </c>
      <c r="BV5" s="371" t="s">
        <v>31</v>
      </c>
      <c r="BW5" s="371" t="s">
        <v>31</v>
      </c>
      <c r="BX5" s="371"/>
      <c r="BY5" s="371" t="s">
        <v>31</v>
      </c>
      <c r="BZ5" s="371" t="s">
        <v>21</v>
      </c>
      <c r="CA5" s="371" t="s">
        <v>31</v>
      </c>
      <c r="CB5" s="371" t="s">
        <v>229</v>
      </c>
      <c r="CC5" s="371" t="s">
        <v>31</v>
      </c>
      <c r="CD5" s="371" t="s">
        <v>31</v>
      </c>
      <c r="CE5" s="371" t="s">
        <v>31</v>
      </c>
      <c r="CF5" s="371" t="s">
        <v>31</v>
      </c>
      <c r="CG5" s="2951" t="s">
        <v>31</v>
      </c>
      <c r="CH5" s="371" t="s">
        <v>31</v>
      </c>
      <c r="CI5" s="371" t="s">
        <v>31</v>
      </c>
      <c r="CJ5" s="371" t="s">
        <v>31</v>
      </c>
      <c r="CK5" s="371" t="s">
        <v>31</v>
      </c>
      <c r="CL5" s="371" t="s">
        <v>31</v>
      </c>
      <c r="CM5" s="371" t="s">
        <v>31</v>
      </c>
      <c r="CN5" s="371" t="s">
        <v>31</v>
      </c>
      <c r="CO5" s="371" t="s">
        <v>31</v>
      </c>
      <c r="CP5" s="371" t="s">
        <v>31</v>
      </c>
      <c r="CQ5" s="371" t="s">
        <v>31</v>
      </c>
      <c r="CR5" s="371" t="s">
        <v>31</v>
      </c>
      <c r="CS5" s="371" t="s">
        <v>22</v>
      </c>
      <c r="CT5" s="2953" t="s">
        <v>21</v>
      </c>
      <c r="CU5" s="371" t="s">
        <v>22</v>
      </c>
      <c r="CV5" s="371" t="s">
        <v>22</v>
      </c>
      <c r="CW5" s="371" t="s">
        <v>21</v>
      </c>
      <c r="CX5" s="371" t="s">
        <v>22</v>
      </c>
      <c r="CY5" s="371" t="s">
        <v>21</v>
      </c>
      <c r="CZ5" s="371"/>
      <c r="DA5" s="371"/>
      <c r="DB5" s="371" t="s">
        <v>22</v>
      </c>
      <c r="DC5" s="371" t="s">
        <v>31</v>
      </c>
      <c r="DD5" s="371" t="s">
        <v>21</v>
      </c>
      <c r="DE5" s="371" t="s">
        <v>21</v>
      </c>
      <c r="DF5" s="371" t="s">
        <v>22</v>
      </c>
      <c r="DG5" s="371"/>
      <c r="DH5" s="371" t="s">
        <v>22</v>
      </c>
      <c r="DI5" s="371" t="s">
        <v>21</v>
      </c>
      <c r="DJ5" s="371" t="s">
        <v>21</v>
      </c>
      <c r="DK5" s="371" t="s">
        <v>21</v>
      </c>
      <c r="DL5" s="371" t="s">
        <v>31</v>
      </c>
      <c r="DM5" s="371" t="s">
        <v>31</v>
      </c>
      <c r="DN5" s="371" t="s">
        <v>21</v>
      </c>
      <c r="DO5" s="371" t="s">
        <v>22</v>
      </c>
      <c r="DP5" s="371" t="s">
        <v>31</v>
      </c>
      <c r="DQ5" s="371" t="s">
        <v>31</v>
      </c>
      <c r="DR5" s="371" t="s">
        <v>21</v>
      </c>
      <c r="DS5" s="371" t="s">
        <v>21</v>
      </c>
      <c r="DT5" s="371" t="s">
        <v>21</v>
      </c>
      <c r="DU5" s="371" t="s">
        <v>21</v>
      </c>
      <c r="DV5" s="371" t="s">
        <v>21</v>
      </c>
      <c r="DW5" s="371" t="s">
        <v>21</v>
      </c>
      <c r="DX5" s="371" t="s">
        <v>21</v>
      </c>
      <c r="DY5" s="371" t="s">
        <v>21</v>
      </c>
      <c r="DZ5" s="371" t="s">
        <v>31</v>
      </c>
      <c r="EA5" s="371" t="s">
        <v>31</v>
      </c>
      <c r="EB5" s="371" t="s">
        <v>31</v>
      </c>
      <c r="EC5" s="371" t="s">
        <v>53</v>
      </c>
      <c r="ED5" s="371" t="s">
        <v>53</v>
      </c>
      <c r="EE5" s="371" t="s">
        <v>53</v>
      </c>
      <c r="EF5" s="371" t="s">
        <v>22</v>
      </c>
      <c r="EG5" s="371" t="s">
        <v>22</v>
      </c>
      <c r="EH5" s="371" t="s">
        <v>31</v>
      </c>
      <c r="EI5" s="371" t="s">
        <v>22</v>
      </c>
      <c r="EJ5" s="371" t="s">
        <v>22</v>
      </c>
      <c r="EK5" s="371" t="s">
        <v>31</v>
      </c>
      <c r="EL5" s="371" t="s">
        <v>31</v>
      </c>
      <c r="EM5" s="371" t="s">
        <v>22</v>
      </c>
      <c r="EN5" s="371" t="s">
        <v>31</v>
      </c>
      <c r="EO5" s="371" t="s">
        <v>22</v>
      </c>
      <c r="EP5" s="371"/>
      <c r="EQ5" s="2106"/>
      <c r="ER5" s="2106"/>
      <c r="ES5" s="2107"/>
      <c r="ET5" s="2108"/>
      <c r="EU5" s="2109"/>
      <c r="EV5" s="2108"/>
      <c r="EW5" s="2110"/>
      <c r="EX5" s="2110"/>
      <c r="EY5" s="2110"/>
      <c r="EZ5" s="2110"/>
      <c r="FA5" s="2110"/>
      <c r="FB5" s="2110"/>
      <c r="FC5" s="2109"/>
      <c r="FD5" s="2107"/>
    </row>
    <row r="6" spans="1:217" s="123" customFormat="1" ht="30" customHeight="1" thickBot="1">
      <c r="A6" s="3642" t="s">
        <v>232</v>
      </c>
      <c r="B6" s="371" t="s">
        <v>259</v>
      </c>
      <c r="C6" s="371" t="s">
        <v>260</v>
      </c>
      <c r="D6" s="371" t="s">
        <v>260</v>
      </c>
      <c r="E6" s="371" t="s">
        <v>260</v>
      </c>
      <c r="F6" s="371" t="s">
        <v>1166</v>
      </c>
      <c r="G6" s="371" t="s">
        <v>261</v>
      </c>
      <c r="H6" s="371" t="s">
        <v>1175</v>
      </c>
      <c r="I6" s="371" t="s">
        <v>263</v>
      </c>
      <c r="J6" s="371" t="s">
        <v>398</v>
      </c>
      <c r="K6" s="371" t="s">
        <v>264</v>
      </c>
      <c r="L6" s="371" t="s">
        <v>262</v>
      </c>
      <c r="M6" s="371" t="s">
        <v>265</v>
      </c>
      <c r="N6" s="371" t="s">
        <v>267</v>
      </c>
      <c r="O6" s="371" t="s">
        <v>266</v>
      </c>
      <c r="P6" s="371" t="s">
        <v>268</v>
      </c>
      <c r="Q6" s="371" t="s">
        <v>977</v>
      </c>
      <c r="R6" s="371" t="s">
        <v>1167</v>
      </c>
      <c r="S6" s="371" t="s">
        <v>271</v>
      </c>
      <c r="T6" s="371" t="s">
        <v>272</v>
      </c>
      <c r="U6" s="371" t="s">
        <v>273</v>
      </c>
      <c r="V6" s="371" t="s">
        <v>266</v>
      </c>
      <c r="W6" s="371" t="s">
        <v>275</v>
      </c>
      <c r="X6" s="371" t="s">
        <v>277</v>
      </c>
      <c r="Y6" s="371" t="s">
        <v>269</v>
      </c>
      <c r="Z6" s="371" t="s">
        <v>978</v>
      </c>
      <c r="AA6" s="371" t="s">
        <v>274</v>
      </c>
      <c r="AB6" s="371" t="s">
        <v>276</v>
      </c>
      <c r="AC6" s="371" t="s">
        <v>335</v>
      </c>
      <c r="AD6" s="371" t="s">
        <v>278</v>
      </c>
      <c r="AE6" s="371" t="s">
        <v>278</v>
      </c>
      <c r="AF6" s="371" t="s">
        <v>270</v>
      </c>
      <c r="AG6" s="2951" t="s">
        <v>1176</v>
      </c>
      <c r="AH6" s="2951" t="s">
        <v>1177</v>
      </c>
      <c r="AI6" s="371" t="s">
        <v>279</v>
      </c>
      <c r="AJ6" s="371" t="s">
        <v>279</v>
      </c>
      <c r="AK6" s="371" t="s">
        <v>280</v>
      </c>
      <c r="AL6" s="371" t="s">
        <v>281</v>
      </c>
      <c r="AM6" s="371" t="s">
        <v>979</v>
      </c>
      <c r="AN6" s="371" t="s">
        <v>980</v>
      </c>
      <c r="AO6" s="371" t="s">
        <v>260</v>
      </c>
      <c r="AP6" s="371" t="s">
        <v>260</v>
      </c>
      <c r="AQ6" s="371" t="s">
        <v>282</v>
      </c>
      <c r="AR6" s="371" t="s">
        <v>1168</v>
      </c>
      <c r="AS6" s="371" t="s">
        <v>1168</v>
      </c>
      <c r="AT6" s="371" t="s">
        <v>284</v>
      </c>
      <c r="AU6" s="371" t="s">
        <v>284</v>
      </c>
      <c r="AV6" s="371" t="s">
        <v>283</v>
      </c>
      <c r="AW6" s="371" t="s">
        <v>285</v>
      </c>
      <c r="AX6" s="371" t="s">
        <v>286</v>
      </c>
      <c r="AY6" s="371" t="s">
        <v>268</v>
      </c>
      <c r="AZ6" s="371" t="s">
        <v>269</v>
      </c>
      <c r="BA6" s="371" t="s">
        <v>981</v>
      </c>
      <c r="BB6" s="371" t="s">
        <v>336</v>
      </c>
      <c r="BC6" s="371" t="s">
        <v>270</v>
      </c>
      <c r="BD6" s="371" t="s">
        <v>287</v>
      </c>
      <c r="BE6" s="371" t="s">
        <v>288</v>
      </c>
      <c r="BF6" s="371" t="s">
        <v>288</v>
      </c>
      <c r="BG6" s="371" t="s">
        <v>288</v>
      </c>
      <c r="BH6" s="371" t="s">
        <v>290</v>
      </c>
      <c r="BI6" s="371" t="s">
        <v>290</v>
      </c>
      <c r="BJ6" s="371" t="s">
        <v>289</v>
      </c>
      <c r="BK6" s="371" t="s">
        <v>1179</v>
      </c>
      <c r="BL6" s="371" t="s">
        <v>298</v>
      </c>
      <c r="BM6" s="371" t="s">
        <v>291</v>
      </c>
      <c r="BN6" s="371" t="s">
        <v>292</v>
      </c>
      <c r="BO6" s="371" t="s">
        <v>294</v>
      </c>
      <c r="BP6" s="371" t="s">
        <v>295</v>
      </c>
      <c r="BQ6" s="371" t="s">
        <v>296</v>
      </c>
      <c r="BR6" s="371" t="s">
        <v>297</v>
      </c>
      <c r="BS6" s="2951" t="s">
        <v>297</v>
      </c>
      <c r="BT6" s="371" t="s">
        <v>270</v>
      </c>
      <c r="BU6" s="371" t="s">
        <v>299</v>
      </c>
      <c r="BV6" s="371" t="s">
        <v>279</v>
      </c>
      <c r="BW6" s="371" t="s">
        <v>983</v>
      </c>
      <c r="BX6" s="371"/>
      <c r="BY6" s="371" t="s">
        <v>300</v>
      </c>
      <c r="BZ6" s="371" t="s">
        <v>275</v>
      </c>
      <c r="CA6" s="371" t="s">
        <v>270</v>
      </c>
      <c r="CB6" s="371" t="s">
        <v>301</v>
      </c>
      <c r="CC6" s="371" t="s">
        <v>302</v>
      </c>
      <c r="CD6" s="371" t="s">
        <v>303</v>
      </c>
      <c r="CE6" s="371" t="s">
        <v>304</v>
      </c>
      <c r="CF6" s="371" t="s">
        <v>305</v>
      </c>
      <c r="CG6" s="2951" t="s">
        <v>1180</v>
      </c>
      <c r="CH6" s="371" t="s">
        <v>994</v>
      </c>
      <c r="CI6" s="371" t="s">
        <v>306</v>
      </c>
      <c r="CJ6" s="371" t="s">
        <v>307</v>
      </c>
      <c r="CK6" s="371" t="s">
        <v>308</v>
      </c>
      <c r="CL6" s="371" t="s">
        <v>309</v>
      </c>
      <c r="CM6" s="371" t="s">
        <v>310</v>
      </c>
      <c r="CN6" s="371" t="s">
        <v>311</v>
      </c>
      <c r="CO6" s="371" t="s">
        <v>314</v>
      </c>
      <c r="CP6" s="371" t="s">
        <v>313</v>
      </c>
      <c r="CQ6" s="371" t="s">
        <v>312</v>
      </c>
      <c r="CR6" s="371" t="s">
        <v>299</v>
      </c>
      <c r="CS6" s="371" t="s">
        <v>1171</v>
      </c>
      <c r="CT6" s="371" t="s">
        <v>1169</v>
      </c>
      <c r="CU6" s="371" t="s">
        <v>1165</v>
      </c>
      <c r="CV6" s="371">
        <v>100</v>
      </c>
      <c r="CW6" s="371">
        <v>200</v>
      </c>
      <c r="CX6" s="371" t="s">
        <v>1207</v>
      </c>
      <c r="CY6" s="371" t="s">
        <v>1217</v>
      </c>
      <c r="CZ6" s="371"/>
      <c r="DA6" s="371" t="s">
        <v>1079</v>
      </c>
      <c r="DB6" s="371" t="s">
        <v>337</v>
      </c>
      <c r="DC6" s="371" t="s">
        <v>1183</v>
      </c>
      <c r="DD6" s="371" t="s">
        <v>315</v>
      </c>
      <c r="DE6" s="371" t="s">
        <v>316</v>
      </c>
      <c r="DF6" s="371" t="s">
        <v>331</v>
      </c>
      <c r="DG6" s="371"/>
      <c r="DH6" s="371" t="s">
        <v>320</v>
      </c>
      <c r="DI6" s="371" t="s">
        <v>317</v>
      </c>
      <c r="DJ6" s="371" t="s">
        <v>318</v>
      </c>
      <c r="DK6" s="371" t="s">
        <v>319</v>
      </c>
      <c r="DL6" s="371" t="s">
        <v>324</v>
      </c>
      <c r="DM6" s="371" t="s">
        <v>323</v>
      </c>
      <c r="DN6" s="371" t="s">
        <v>321</v>
      </c>
      <c r="DO6" s="371" t="s">
        <v>322</v>
      </c>
      <c r="DP6" s="371" t="s">
        <v>327</v>
      </c>
      <c r="DQ6" s="371" t="s">
        <v>326</v>
      </c>
      <c r="DR6" s="371" t="s">
        <v>280</v>
      </c>
      <c r="DS6" s="371" t="s">
        <v>328</v>
      </c>
      <c r="DT6" s="371" t="s">
        <v>275</v>
      </c>
      <c r="DU6" s="371" t="s">
        <v>329</v>
      </c>
      <c r="DV6" s="371" t="s">
        <v>280</v>
      </c>
      <c r="DW6" s="371" t="s">
        <v>330</v>
      </c>
      <c r="DX6" s="371" t="s">
        <v>297</v>
      </c>
      <c r="DY6" s="371" t="s">
        <v>330</v>
      </c>
      <c r="DZ6" s="371" t="s">
        <v>332</v>
      </c>
      <c r="EA6" s="371" t="s">
        <v>333</v>
      </c>
      <c r="EB6" s="371" t="s">
        <v>299</v>
      </c>
      <c r="EC6" s="371" t="s">
        <v>334</v>
      </c>
      <c r="ED6" s="371" t="s">
        <v>334</v>
      </c>
      <c r="EE6" s="371" t="s">
        <v>1172</v>
      </c>
      <c r="EF6" s="371" t="s">
        <v>310</v>
      </c>
      <c r="EG6" s="371" t="s">
        <v>310</v>
      </c>
      <c r="EH6" s="371" t="s">
        <v>331</v>
      </c>
      <c r="EI6" s="371" t="s">
        <v>331</v>
      </c>
      <c r="EJ6" s="371" t="s">
        <v>331</v>
      </c>
      <c r="EK6" s="371" t="s">
        <v>331</v>
      </c>
      <c r="EL6" s="371" t="s">
        <v>293</v>
      </c>
      <c r="EM6" s="371" t="s">
        <v>1174</v>
      </c>
      <c r="EN6" s="371" t="s">
        <v>331</v>
      </c>
      <c r="EO6" s="371" t="s">
        <v>331</v>
      </c>
      <c r="EP6" s="371"/>
      <c r="EQ6" s="2106"/>
      <c r="ER6" s="2106"/>
      <c r="ES6" s="2107"/>
      <c r="ET6" s="2108"/>
      <c r="EU6" s="2109"/>
      <c r="EV6" s="2108"/>
      <c r="EW6" s="2110"/>
      <c r="EX6" s="2110"/>
      <c r="EY6" s="2110"/>
      <c r="EZ6" s="2110"/>
      <c r="FA6" s="2110"/>
      <c r="FB6" s="2110"/>
      <c r="FC6" s="2109"/>
      <c r="FD6" s="2107"/>
    </row>
    <row r="7" spans="1:217" s="123" customFormat="1" ht="19.5" customHeight="1" thickBot="1">
      <c r="A7" s="3643"/>
      <c r="B7" s="371">
        <f>2*55</f>
        <v>110</v>
      </c>
      <c r="C7" s="371">
        <f>1*210</f>
        <v>210</v>
      </c>
      <c r="D7" s="371">
        <f>1*210</f>
        <v>210</v>
      </c>
      <c r="E7" s="371">
        <f>1*210</f>
        <v>210</v>
      </c>
      <c r="F7" s="371">
        <v>365</v>
      </c>
      <c r="G7" s="371">
        <v>108</v>
      </c>
      <c r="H7" s="371">
        <f>2*39</f>
        <v>78</v>
      </c>
      <c r="I7" s="371">
        <f>1*273+1*139</f>
        <v>412</v>
      </c>
      <c r="J7" s="371">
        <f>1*235+1*125</f>
        <v>360</v>
      </c>
      <c r="K7" s="371">
        <v>110</v>
      </c>
      <c r="L7" s="371">
        <f>2*32</f>
        <v>64</v>
      </c>
      <c r="M7" s="371">
        <f>2*150+1*150</f>
        <v>450</v>
      </c>
      <c r="N7" s="371">
        <v>305</v>
      </c>
      <c r="O7" s="371">
        <v>100</v>
      </c>
      <c r="P7" s="371">
        <f>6*17</f>
        <v>102</v>
      </c>
      <c r="Q7" s="371">
        <v>55</v>
      </c>
      <c r="R7" s="371">
        <v>217</v>
      </c>
      <c r="S7" s="371">
        <f xml:space="preserve"> 1*210</f>
        <v>210</v>
      </c>
      <c r="T7" s="371">
        <f>2*105</f>
        <v>210</v>
      </c>
      <c r="U7" s="371">
        <v>100</v>
      </c>
      <c r="V7" s="371">
        <v>100</v>
      </c>
      <c r="W7" s="371">
        <v>102</v>
      </c>
      <c r="X7" s="371">
        <v>149</v>
      </c>
      <c r="Y7" s="371">
        <v>100</v>
      </c>
      <c r="Z7" s="371">
        <v>108</v>
      </c>
      <c r="AA7" s="371">
        <f>100*0.5</f>
        <v>50</v>
      </c>
      <c r="AB7" s="371">
        <v>51</v>
      </c>
      <c r="AC7" s="371">
        <v>54</v>
      </c>
      <c r="AD7" s="371">
        <v>55</v>
      </c>
      <c r="AE7" s="371">
        <v>55</v>
      </c>
      <c r="AF7" s="371">
        <v>22</v>
      </c>
      <c r="AG7" s="2951">
        <v>45</v>
      </c>
      <c r="AH7" s="2951">
        <v>35</v>
      </c>
      <c r="AI7" s="371">
        <v>33</v>
      </c>
      <c r="AJ7" s="371">
        <v>33</v>
      </c>
      <c r="AK7" s="371">
        <v>52</v>
      </c>
      <c r="AL7" s="371">
        <f>1* 105</f>
        <v>105</v>
      </c>
      <c r="AM7" s="371">
        <f>2*40+50</f>
        <v>130</v>
      </c>
      <c r="AN7" s="371">
        <f>2*50</f>
        <v>100</v>
      </c>
      <c r="AO7" s="371">
        <f>1*210</f>
        <v>210</v>
      </c>
      <c r="AP7" s="371">
        <f>1*210</f>
        <v>210</v>
      </c>
      <c r="AQ7" s="371">
        <v>25</v>
      </c>
      <c r="AR7" s="371">
        <v>225</v>
      </c>
      <c r="AS7" s="371">
        <v>225</v>
      </c>
      <c r="AT7" s="371">
        <f>1*150</f>
        <v>150</v>
      </c>
      <c r="AU7" s="371">
        <f>1*150</f>
        <v>150</v>
      </c>
      <c r="AV7" s="371">
        <f>1*60</f>
        <v>60</v>
      </c>
      <c r="AW7" s="371">
        <v>51</v>
      </c>
      <c r="AX7" s="371">
        <v>98</v>
      </c>
      <c r="AY7" s="371">
        <f>6*17</f>
        <v>102</v>
      </c>
      <c r="AZ7" s="371">
        <v>100</v>
      </c>
      <c r="BA7" s="1248">
        <v>108</v>
      </c>
      <c r="BB7" s="371">
        <v>50</v>
      </c>
      <c r="BC7" s="371">
        <v>22</v>
      </c>
      <c r="BD7" s="371"/>
      <c r="BE7" s="371">
        <f>1*150</f>
        <v>150</v>
      </c>
      <c r="BF7" s="371">
        <f>1*150</f>
        <v>150</v>
      </c>
      <c r="BG7" s="371">
        <f>1*150</f>
        <v>150</v>
      </c>
      <c r="BH7" s="371">
        <v>360</v>
      </c>
      <c r="BI7" s="371">
        <f>1*360</f>
        <v>360</v>
      </c>
      <c r="BJ7" s="371">
        <v>221</v>
      </c>
      <c r="BK7" s="371">
        <v>195</v>
      </c>
      <c r="BL7" s="371">
        <f>1*106+1*57</f>
        <v>163</v>
      </c>
      <c r="BM7" s="1248">
        <v>53</v>
      </c>
      <c r="BN7" s="371">
        <v>55</v>
      </c>
      <c r="BO7" s="371">
        <v>53</v>
      </c>
      <c r="BP7" s="371">
        <v>51</v>
      </c>
      <c r="BQ7" s="371">
        <v>85</v>
      </c>
      <c r="BR7" s="371">
        <v>52</v>
      </c>
      <c r="BS7" s="2951">
        <v>52</v>
      </c>
      <c r="BT7" s="371">
        <v>22</v>
      </c>
      <c r="BU7" s="371">
        <v>11</v>
      </c>
      <c r="BV7" s="371">
        <v>33</v>
      </c>
      <c r="BW7" s="371">
        <v>25</v>
      </c>
      <c r="BX7" s="371">
        <v>160</v>
      </c>
      <c r="BY7" s="371">
        <f>4*35+1*70</f>
        <v>210</v>
      </c>
      <c r="BZ7" s="371">
        <v>95</v>
      </c>
      <c r="CA7" s="371">
        <v>22</v>
      </c>
      <c r="CB7" s="371">
        <f>1*3</f>
        <v>3</v>
      </c>
      <c r="CC7" s="371">
        <f>2*32+1*33</f>
        <v>97</v>
      </c>
      <c r="CD7" s="371">
        <v>104</v>
      </c>
      <c r="CE7" s="371">
        <v>51</v>
      </c>
      <c r="CF7" s="371">
        <v>44</v>
      </c>
      <c r="CG7" s="2951">
        <v>163</v>
      </c>
      <c r="CH7" s="371">
        <v>330</v>
      </c>
      <c r="CI7" s="371">
        <f>2*35</f>
        <v>70</v>
      </c>
      <c r="CJ7" s="371">
        <v>86</v>
      </c>
      <c r="CK7" s="371">
        <v>50</v>
      </c>
      <c r="CL7" s="371">
        <f>1*142</f>
        <v>142</v>
      </c>
      <c r="CM7" s="371">
        <f>1*20</f>
        <v>20</v>
      </c>
      <c r="CN7" s="371">
        <v>50</v>
      </c>
      <c r="CO7" s="371">
        <v>10</v>
      </c>
      <c r="CP7" s="371">
        <f>1*222+1*119</f>
        <v>341</v>
      </c>
      <c r="CQ7" s="371">
        <v>25</v>
      </c>
      <c r="CR7" s="371">
        <v>11</v>
      </c>
      <c r="CS7" s="371">
        <v>200</v>
      </c>
      <c r="CT7" s="371">
        <v>300</v>
      </c>
      <c r="CU7" s="371"/>
      <c r="CV7" s="371">
        <v>100</v>
      </c>
      <c r="CW7" s="371">
        <v>200</v>
      </c>
      <c r="CX7" s="371">
        <v>100</v>
      </c>
      <c r="CY7" s="371">
        <v>149</v>
      </c>
      <c r="CZ7" s="371"/>
      <c r="DA7" s="371">
        <v>500</v>
      </c>
      <c r="DB7" s="371">
        <f>3*20</f>
        <v>60</v>
      </c>
      <c r="DC7" s="371">
        <v>410</v>
      </c>
      <c r="DD7" s="371">
        <v>110</v>
      </c>
      <c r="DE7" s="371">
        <v>115</v>
      </c>
      <c r="DF7" s="371">
        <v>230</v>
      </c>
      <c r="DG7" s="371"/>
      <c r="DH7" s="371">
        <v>55</v>
      </c>
      <c r="DI7" s="371">
        <v>54</v>
      </c>
      <c r="DJ7" s="371">
        <v>109</v>
      </c>
      <c r="DK7" s="371">
        <v>40</v>
      </c>
      <c r="DL7" s="371">
        <f>2*63+1*68</f>
        <v>194</v>
      </c>
      <c r="DM7" s="371">
        <v>33</v>
      </c>
      <c r="DN7" s="1248">
        <v>110</v>
      </c>
      <c r="DO7" s="371">
        <f>2*20</f>
        <v>40</v>
      </c>
      <c r="DP7" s="371">
        <f>1*100</f>
        <v>100</v>
      </c>
      <c r="DQ7" s="371">
        <f>1*71</f>
        <v>71</v>
      </c>
      <c r="DR7" s="371">
        <v>52</v>
      </c>
      <c r="DS7" s="371">
        <v>71</v>
      </c>
      <c r="DT7" s="1248">
        <v>104</v>
      </c>
      <c r="DU7" s="371">
        <v>50</v>
      </c>
      <c r="DV7" s="371">
        <v>50</v>
      </c>
      <c r="DW7" s="371">
        <v>50</v>
      </c>
      <c r="DX7" s="371">
        <v>52</v>
      </c>
      <c r="DY7" s="371">
        <v>50</v>
      </c>
      <c r="DZ7" s="371">
        <v>22</v>
      </c>
      <c r="EA7" s="371">
        <v>20</v>
      </c>
      <c r="EB7" s="371">
        <v>11</v>
      </c>
      <c r="EC7" s="371">
        <f>1*125</f>
        <v>125</v>
      </c>
      <c r="ED7" s="371">
        <f>1*125</f>
        <v>125</v>
      </c>
      <c r="EE7" s="371">
        <v>274</v>
      </c>
      <c r="EF7" s="371">
        <f>1*20</f>
        <v>20</v>
      </c>
      <c r="EG7" s="371">
        <f>1*20</f>
        <v>20</v>
      </c>
      <c r="EH7" s="371">
        <v>210</v>
      </c>
      <c r="EI7" s="371">
        <v>210</v>
      </c>
      <c r="EJ7" s="371">
        <v>220</v>
      </c>
      <c r="EK7" s="371">
        <v>220</v>
      </c>
      <c r="EL7" s="371">
        <v>95</v>
      </c>
      <c r="EM7" s="371">
        <v>100</v>
      </c>
      <c r="EN7" s="371"/>
      <c r="EO7" s="371"/>
      <c r="EP7" s="371"/>
      <c r="EQ7" s="2106"/>
      <c r="ER7" s="2106"/>
      <c r="ES7" s="2107"/>
      <c r="ET7" s="2108"/>
      <c r="EU7" s="2109"/>
      <c r="EV7" s="2108"/>
      <c r="EW7" s="2110"/>
      <c r="EX7" s="2110"/>
      <c r="EY7" s="2110"/>
      <c r="EZ7" s="2110"/>
      <c r="FA7" s="2110"/>
      <c r="FB7" s="2110"/>
      <c r="FC7" s="2109"/>
      <c r="FD7" s="2107"/>
    </row>
    <row r="8" spans="1:217" s="123" customFormat="1" ht="24" customHeight="1" thickBot="1">
      <c r="A8" s="1229" t="s">
        <v>233</v>
      </c>
      <c r="B8" s="371">
        <v>85</v>
      </c>
      <c r="C8" s="371">
        <v>170</v>
      </c>
      <c r="D8" s="371">
        <v>180</v>
      </c>
      <c r="E8" s="371">
        <v>190</v>
      </c>
      <c r="F8" s="371">
        <v>365</v>
      </c>
      <c r="G8" s="371">
        <v>108</v>
      </c>
      <c r="H8" s="371">
        <v>78</v>
      </c>
      <c r="I8" s="371">
        <v>412</v>
      </c>
      <c r="J8" s="371">
        <v>360</v>
      </c>
      <c r="K8" s="371">
        <v>110</v>
      </c>
      <c r="L8" s="371">
        <v>40</v>
      </c>
      <c r="M8" s="371">
        <v>450</v>
      </c>
      <c r="N8" s="371">
        <v>305</v>
      </c>
      <c r="O8" s="371">
        <v>100</v>
      </c>
      <c r="P8" s="371">
        <v>100</v>
      </c>
      <c r="Q8" s="371">
        <v>55</v>
      </c>
      <c r="R8" s="371">
        <v>217</v>
      </c>
      <c r="S8" s="371">
        <v>115</v>
      </c>
      <c r="T8" s="371">
        <v>210</v>
      </c>
      <c r="U8" s="371">
        <v>100</v>
      </c>
      <c r="V8" s="371">
        <v>100</v>
      </c>
      <c r="W8" s="371">
        <v>102</v>
      </c>
      <c r="X8" s="371">
        <v>149</v>
      </c>
      <c r="Y8" s="371">
        <v>100</v>
      </c>
      <c r="Z8" s="371">
        <v>108</v>
      </c>
      <c r="AA8" s="371">
        <v>50</v>
      </c>
      <c r="AB8" s="371">
        <v>51</v>
      </c>
      <c r="AC8" s="371">
        <v>54</v>
      </c>
      <c r="AD8" s="371">
        <v>55</v>
      </c>
      <c r="AE8" s="371">
        <v>55</v>
      </c>
      <c r="AF8" s="371">
        <v>22</v>
      </c>
      <c r="AG8" s="2951">
        <v>45</v>
      </c>
      <c r="AH8" s="2951">
        <v>35</v>
      </c>
      <c r="AI8" s="371">
        <v>33</v>
      </c>
      <c r="AJ8" s="371">
        <v>33</v>
      </c>
      <c r="AK8" s="371">
        <v>52</v>
      </c>
      <c r="AL8" s="371">
        <v>105</v>
      </c>
      <c r="AM8" s="371">
        <v>130</v>
      </c>
      <c r="AN8" s="371">
        <v>100</v>
      </c>
      <c r="AO8" s="371">
        <v>180</v>
      </c>
      <c r="AP8" s="371">
        <v>180</v>
      </c>
      <c r="AQ8" s="371">
        <v>25</v>
      </c>
      <c r="AR8" s="371">
        <v>225</v>
      </c>
      <c r="AS8" s="371">
        <v>225</v>
      </c>
      <c r="AT8" s="371">
        <v>150</v>
      </c>
      <c r="AU8" s="371">
        <v>150</v>
      </c>
      <c r="AV8" s="371">
        <v>40</v>
      </c>
      <c r="AW8" s="371">
        <v>51</v>
      </c>
      <c r="AX8" s="371">
        <v>98</v>
      </c>
      <c r="AY8" s="371">
        <v>102</v>
      </c>
      <c r="AZ8" s="371">
        <v>100</v>
      </c>
      <c r="BA8" s="371">
        <v>108</v>
      </c>
      <c r="BB8" s="371">
        <v>50</v>
      </c>
      <c r="BC8" s="371">
        <v>22</v>
      </c>
      <c r="BD8" s="371"/>
      <c r="BE8" s="371">
        <v>135</v>
      </c>
      <c r="BF8" s="371">
        <v>129</v>
      </c>
      <c r="BG8" s="371">
        <v>134</v>
      </c>
      <c r="BH8" s="371">
        <v>360</v>
      </c>
      <c r="BI8" s="371">
        <v>360</v>
      </c>
      <c r="BJ8" s="371">
        <v>221</v>
      </c>
      <c r="BK8" s="371">
        <v>195</v>
      </c>
      <c r="BL8" s="371">
        <v>163</v>
      </c>
      <c r="BM8" s="371">
        <v>45</v>
      </c>
      <c r="BN8" s="371">
        <v>55</v>
      </c>
      <c r="BO8" s="371">
        <v>53</v>
      </c>
      <c r="BP8" s="371">
        <v>51</v>
      </c>
      <c r="BQ8" s="371">
        <v>85</v>
      </c>
      <c r="BR8" s="371">
        <v>52</v>
      </c>
      <c r="BS8" s="2951">
        <v>52</v>
      </c>
      <c r="BT8" s="371">
        <v>22</v>
      </c>
      <c r="BU8" s="371">
        <v>11</v>
      </c>
      <c r="BV8" s="371">
        <v>33</v>
      </c>
      <c r="BW8" s="371">
        <v>25</v>
      </c>
      <c r="BX8" s="371">
        <v>160</v>
      </c>
      <c r="BY8" s="371">
        <v>202</v>
      </c>
      <c r="BZ8" s="371">
        <v>95</v>
      </c>
      <c r="CA8" s="371">
        <v>22</v>
      </c>
      <c r="CB8" s="371">
        <v>3</v>
      </c>
      <c r="CC8" s="371">
        <v>70</v>
      </c>
      <c r="CD8" s="371">
        <v>90</v>
      </c>
      <c r="CE8" s="371">
        <v>51</v>
      </c>
      <c r="CF8" s="371">
        <v>44</v>
      </c>
      <c r="CG8" s="2951">
        <v>163</v>
      </c>
      <c r="CH8" s="371">
        <v>330</v>
      </c>
      <c r="CI8" s="371">
        <v>66</v>
      </c>
      <c r="CJ8" s="371">
        <v>86</v>
      </c>
      <c r="CK8" s="371">
        <v>50</v>
      </c>
      <c r="CL8" s="371">
        <v>142</v>
      </c>
      <c r="CM8" s="371">
        <v>20</v>
      </c>
      <c r="CN8" s="371">
        <v>50</v>
      </c>
      <c r="CO8" s="371">
        <v>10</v>
      </c>
      <c r="CP8" s="371">
        <v>341</v>
      </c>
      <c r="CQ8" s="371">
        <v>25</v>
      </c>
      <c r="CR8" s="371">
        <v>11</v>
      </c>
      <c r="CS8" s="371">
        <v>200</v>
      </c>
      <c r="CT8" s="371">
        <v>300</v>
      </c>
      <c r="CU8" s="371"/>
      <c r="CV8" s="371">
        <v>100</v>
      </c>
      <c r="CW8" s="371">
        <v>200</v>
      </c>
      <c r="CX8" s="371">
        <v>100</v>
      </c>
      <c r="CY8" s="371">
        <v>149</v>
      </c>
      <c r="CZ8" s="371"/>
      <c r="DA8" s="371">
        <v>500</v>
      </c>
      <c r="DB8" s="371">
        <v>46</v>
      </c>
      <c r="DC8" s="371">
        <v>410</v>
      </c>
      <c r="DD8" s="371">
        <v>110</v>
      </c>
      <c r="DE8" s="371">
        <v>115</v>
      </c>
      <c r="DF8" s="371">
        <v>230</v>
      </c>
      <c r="DG8" s="371"/>
      <c r="DH8" s="371">
        <v>55</v>
      </c>
      <c r="DI8" s="371">
        <v>54</v>
      </c>
      <c r="DJ8" s="371">
        <v>109</v>
      </c>
      <c r="DK8" s="371">
        <v>40</v>
      </c>
      <c r="DL8" s="371">
        <v>194</v>
      </c>
      <c r="DM8" s="371">
        <v>33</v>
      </c>
      <c r="DN8" s="371">
        <v>110</v>
      </c>
      <c r="DO8" s="371">
        <v>30</v>
      </c>
      <c r="DP8" s="371">
        <v>100</v>
      </c>
      <c r="DQ8" s="371">
        <v>71</v>
      </c>
      <c r="DR8" s="371">
        <v>52</v>
      </c>
      <c r="DS8" s="371">
        <v>71</v>
      </c>
      <c r="DT8" s="371">
        <v>104</v>
      </c>
      <c r="DU8" s="371">
        <v>50</v>
      </c>
      <c r="DV8" s="371">
        <v>50</v>
      </c>
      <c r="DW8" s="371">
        <v>50</v>
      </c>
      <c r="DX8" s="371">
        <v>52</v>
      </c>
      <c r="DY8" s="371">
        <v>50</v>
      </c>
      <c r="DZ8" s="371">
        <v>22</v>
      </c>
      <c r="EA8" s="371">
        <v>10</v>
      </c>
      <c r="EB8" s="371">
        <v>11</v>
      </c>
      <c r="EC8" s="371">
        <v>85</v>
      </c>
      <c r="ED8" s="371">
        <v>85</v>
      </c>
      <c r="EE8" s="371">
        <v>274</v>
      </c>
      <c r="EF8" s="371">
        <v>20</v>
      </c>
      <c r="EG8" s="371">
        <v>20</v>
      </c>
      <c r="EH8" s="371">
        <v>210</v>
      </c>
      <c r="EI8" s="371">
        <v>210</v>
      </c>
      <c r="EJ8" s="371">
        <v>220</v>
      </c>
      <c r="EK8" s="371">
        <v>220</v>
      </c>
      <c r="EL8" s="371">
        <v>95</v>
      </c>
      <c r="EM8" s="371">
        <v>100</v>
      </c>
      <c r="EN8" s="371"/>
      <c r="EO8" s="371"/>
      <c r="EP8" s="371"/>
      <c r="EQ8" s="2106"/>
      <c r="ER8" s="2106"/>
      <c r="ES8" s="2107"/>
      <c r="ET8" s="2108"/>
      <c r="EU8" s="2109"/>
      <c r="EV8" s="2108"/>
      <c r="EW8" s="2110"/>
      <c r="EX8" s="2110"/>
      <c r="EY8" s="2110"/>
      <c r="EZ8" s="2110"/>
      <c r="FA8" s="2110"/>
      <c r="FB8" s="2110"/>
      <c r="FC8" s="2109"/>
      <c r="FD8" s="2107"/>
    </row>
    <row r="9" spans="1:217" s="123" customFormat="1" ht="19.5" customHeight="1" thickBot="1">
      <c r="A9" s="1229" t="s">
        <v>26</v>
      </c>
      <c r="B9" s="371">
        <v>0.86</v>
      </c>
      <c r="C9" s="371">
        <v>0.86</v>
      </c>
      <c r="D9" s="371">
        <v>0.86</v>
      </c>
      <c r="E9" s="371">
        <v>0.86</v>
      </c>
      <c r="F9" s="371">
        <v>0.64</v>
      </c>
      <c r="G9" s="371">
        <v>0.81</v>
      </c>
      <c r="H9" s="371">
        <v>0.94</v>
      </c>
      <c r="I9" s="371">
        <v>0.61</v>
      </c>
      <c r="J9" s="371">
        <v>0.61</v>
      </c>
      <c r="K9" s="371">
        <v>9.61</v>
      </c>
      <c r="L9" s="371">
        <v>1.37</v>
      </c>
      <c r="M9" s="371">
        <v>0.67</v>
      </c>
      <c r="N9" s="371">
        <v>15.19</v>
      </c>
      <c r="O9" s="371">
        <v>6.28</v>
      </c>
      <c r="P9" s="371">
        <v>6.68</v>
      </c>
      <c r="Q9" s="371">
        <v>6.11</v>
      </c>
      <c r="R9" s="371">
        <v>0.65</v>
      </c>
      <c r="S9" s="371">
        <v>0.96</v>
      </c>
      <c r="T9" s="371">
        <v>1.1100000000000001</v>
      </c>
      <c r="U9" s="371">
        <v>15.56</v>
      </c>
      <c r="V9" s="371">
        <v>6.25</v>
      </c>
      <c r="W9" s="371">
        <v>6.59</v>
      </c>
      <c r="X9" s="371">
        <v>9.67</v>
      </c>
      <c r="Y9" s="371">
        <v>6.37</v>
      </c>
      <c r="Z9" s="371">
        <v>5.99</v>
      </c>
      <c r="AA9" s="371">
        <v>15.99</v>
      </c>
      <c r="AB9" s="371">
        <v>6.67</v>
      </c>
      <c r="AC9" s="371">
        <v>7.13</v>
      </c>
      <c r="AD9" s="371">
        <v>6.25</v>
      </c>
      <c r="AE9" s="371">
        <v>6.27</v>
      </c>
      <c r="AF9" s="371">
        <v>0.75</v>
      </c>
      <c r="AG9" s="371">
        <v>0.75</v>
      </c>
      <c r="AH9" s="371"/>
      <c r="AI9" s="371"/>
      <c r="AJ9" s="371"/>
      <c r="AK9" s="371">
        <v>9.4600000000000009</v>
      </c>
      <c r="AL9" s="371">
        <v>1.1499999999999999</v>
      </c>
      <c r="AM9" s="371">
        <v>0</v>
      </c>
      <c r="AN9" s="371">
        <v>0</v>
      </c>
      <c r="AO9" s="371">
        <v>1.1000000000000001</v>
      </c>
      <c r="AP9" s="371">
        <v>1.1000000000000001</v>
      </c>
      <c r="AQ9" s="371">
        <v>9.4700000000000006</v>
      </c>
      <c r="AR9" s="371">
        <v>0.66</v>
      </c>
      <c r="AS9" s="371">
        <v>13.65</v>
      </c>
      <c r="AT9" s="371">
        <v>1.1499999999999999</v>
      </c>
      <c r="AU9" s="371">
        <v>21.91</v>
      </c>
      <c r="AV9" s="371">
        <v>1.02</v>
      </c>
      <c r="AW9" s="371">
        <v>8.7899999999999991</v>
      </c>
      <c r="AX9" s="371">
        <v>10.77</v>
      </c>
      <c r="AY9" s="371">
        <v>9.73</v>
      </c>
      <c r="AZ9" s="371">
        <v>6.19</v>
      </c>
      <c r="BA9" s="371">
        <v>6.46</v>
      </c>
      <c r="BB9" s="371">
        <v>6.54</v>
      </c>
      <c r="BC9" s="371">
        <v>0.85</v>
      </c>
      <c r="BD9" s="371"/>
      <c r="BE9" s="371">
        <v>0.91</v>
      </c>
      <c r="BF9" s="371">
        <v>0.91</v>
      </c>
      <c r="BG9" s="371">
        <v>0.91</v>
      </c>
      <c r="BH9" s="371">
        <v>0.62</v>
      </c>
      <c r="BI9" s="371">
        <v>0.69</v>
      </c>
      <c r="BJ9" s="371">
        <v>0.7</v>
      </c>
      <c r="BK9" s="371">
        <v>0.69</v>
      </c>
      <c r="BL9" s="371">
        <v>0.96</v>
      </c>
      <c r="BM9" s="371">
        <v>0.67</v>
      </c>
      <c r="BN9" s="371">
        <v>0.86</v>
      </c>
      <c r="BO9" s="371">
        <v>0.92</v>
      </c>
      <c r="BP9" s="371">
        <v>0.82</v>
      </c>
      <c r="BQ9" s="371">
        <v>0.95</v>
      </c>
      <c r="BR9" s="371">
        <v>10.84</v>
      </c>
      <c r="BS9" s="2951">
        <v>7.42</v>
      </c>
      <c r="BT9" s="371">
        <v>0.77</v>
      </c>
      <c r="BU9" s="371">
        <v>0.75</v>
      </c>
      <c r="BV9" s="371">
        <v>0.77</v>
      </c>
      <c r="BW9" s="371">
        <v>0.75</v>
      </c>
      <c r="BX9" s="371">
        <v>6.84</v>
      </c>
      <c r="BY9" s="371">
        <v>0.75</v>
      </c>
      <c r="BZ9" s="371">
        <v>9.19</v>
      </c>
      <c r="CA9" s="371">
        <v>0.77</v>
      </c>
      <c r="CB9" s="371"/>
      <c r="CC9" s="371">
        <v>1.04</v>
      </c>
      <c r="CD9" s="371">
        <v>1.04</v>
      </c>
      <c r="CE9" s="371">
        <v>0.96</v>
      </c>
      <c r="CF9" s="371">
        <v>0.9</v>
      </c>
      <c r="CG9" s="371">
        <v>0.78</v>
      </c>
      <c r="CH9" s="371">
        <v>0.7</v>
      </c>
      <c r="CI9" s="371">
        <v>1.1399999999999999</v>
      </c>
      <c r="CJ9" s="371">
        <v>1.07</v>
      </c>
      <c r="CK9" s="371">
        <v>1.1000000000000001</v>
      </c>
      <c r="CL9" s="371">
        <v>1.1399999999999999</v>
      </c>
      <c r="CM9" s="371">
        <v>1.28</v>
      </c>
      <c r="CN9" s="371">
        <v>0.93</v>
      </c>
      <c r="CO9" s="371">
        <v>0.93</v>
      </c>
      <c r="CP9" s="371">
        <v>0.64</v>
      </c>
      <c r="CQ9" s="371">
        <v>0.75</v>
      </c>
      <c r="CR9" s="371">
        <v>0.76</v>
      </c>
      <c r="CS9" s="371">
        <v>17.329999999999998</v>
      </c>
      <c r="CT9" s="371">
        <v>7.26</v>
      </c>
      <c r="CU9" s="371">
        <v>17.329999999999998</v>
      </c>
      <c r="CV9" s="371">
        <v>17.05</v>
      </c>
      <c r="CW9" s="371">
        <v>7.15</v>
      </c>
      <c r="CX9" s="371">
        <v>17.05</v>
      </c>
      <c r="CY9" s="371"/>
      <c r="CZ9" s="371"/>
      <c r="DA9" s="371">
        <v>5.0999999999999996</v>
      </c>
      <c r="DB9" s="371">
        <v>29.15</v>
      </c>
      <c r="DC9" s="371">
        <v>0.67</v>
      </c>
      <c r="DD9" s="371">
        <v>8.01</v>
      </c>
      <c r="DE9" s="371">
        <v>8.2899999999999991</v>
      </c>
      <c r="DF9" s="371">
        <v>16.079999999999998</v>
      </c>
      <c r="DG9" s="371"/>
      <c r="DH9" s="371">
        <v>15.96</v>
      </c>
      <c r="DI9" s="371">
        <v>11.26</v>
      </c>
      <c r="DJ9" s="371">
        <v>11.78</v>
      </c>
      <c r="DK9" s="371">
        <v>7.88</v>
      </c>
      <c r="DL9" s="371">
        <v>0.69</v>
      </c>
      <c r="DM9" s="371">
        <v>0.99</v>
      </c>
      <c r="DN9" s="371">
        <v>7.4</v>
      </c>
      <c r="DO9" s="371">
        <v>33.68</v>
      </c>
      <c r="DP9" s="371">
        <v>1.05</v>
      </c>
      <c r="DQ9" s="371">
        <v>1.05</v>
      </c>
      <c r="DR9" s="371">
        <v>11.45</v>
      </c>
      <c r="DS9" s="371">
        <v>10.72</v>
      </c>
      <c r="DT9" s="371">
        <v>8.9600000000000009</v>
      </c>
      <c r="DU9" s="371">
        <v>8.65</v>
      </c>
      <c r="DV9" s="371">
        <v>8.9</v>
      </c>
      <c r="DW9" s="371">
        <v>10.65</v>
      </c>
      <c r="DX9" s="371">
        <v>9.92</v>
      </c>
      <c r="DY9" s="371">
        <v>11.77</v>
      </c>
      <c r="DZ9" s="371">
        <v>1.1000000000000001</v>
      </c>
      <c r="EA9" s="371">
        <v>0.94</v>
      </c>
      <c r="EB9" s="371">
        <v>0.75700000000000001</v>
      </c>
      <c r="EC9" s="371">
        <v>6.07</v>
      </c>
      <c r="ED9" s="371">
        <v>6.07</v>
      </c>
      <c r="EE9" s="371">
        <v>3.86</v>
      </c>
      <c r="EF9" s="371">
        <v>32.229999999999997</v>
      </c>
      <c r="EG9" s="371">
        <v>26.77</v>
      </c>
      <c r="EH9" s="371">
        <v>0.68</v>
      </c>
      <c r="EI9" s="371"/>
      <c r="EJ9" s="371">
        <v>0.7</v>
      </c>
      <c r="EK9" s="371">
        <v>14.66</v>
      </c>
      <c r="EL9" s="371"/>
      <c r="EM9" s="371">
        <v>17.329999999999998</v>
      </c>
      <c r="EN9" s="371"/>
      <c r="EO9" s="371"/>
      <c r="EP9" s="371"/>
      <c r="EQ9" s="2106"/>
      <c r="ER9" s="2106"/>
      <c r="ES9" s="2107"/>
      <c r="ET9" s="2108"/>
      <c r="EU9" s="2109"/>
      <c r="EV9" s="2108"/>
      <c r="EW9" s="2110"/>
      <c r="EX9" s="2110"/>
      <c r="EY9" s="2110"/>
      <c r="EZ9" s="2110"/>
      <c r="FA9" s="2110"/>
      <c r="FB9" s="2110"/>
      <c r="FC9" s="2109"/>
      <c r="FD9" s="2107"/>
    </row>
    <row r="10" spans="1:217" s="123" customFormat="1" ht="19.5" customHeight="1" thickBot="1">
      <c r="A10" s="1229" t="s">
        <v>1023</v>
      </c>
      <c r="B10" s="371" t="s">
        <v>10</v>
      </c>
      <c r="C10" s="371" t="s">
        <v>10</v>
      </c>
      <c r="D10" s="371" t="s">
        <v>10</v>
      </c>
      <c r="E10" s="371" t="s">
        <v>10</v>
      </c>
      <c r="F10" s="371" t="s">
        <v>10</v>
      </c>
      <c r="G10" s="371" t="s">
        <v>10</v>
      </c>
      <c r="H10" s="371" t="s">
        <v>10</v>
      </c>
      <c r="I10" s="371" t="s">
        <v>10</v>
      </c>
      <c r="J10" s="371" t="s">
        <v>10</v>
      </c>
      <c r="K10" s="371" t="s">
        <v>10</v>
      </c>
      <c r="L10" s="371" t="s">
        <v>10</v>
      </c>
      <c r="M10" s="371" t="s">
        <v>10</v>
      </c>
      <c r="N10" s="371" t="s">
        <v>10</v>
      </c>
      <c r="O10" s="371" t="s">
        <v>10</v>
      </c>
      <c r="P10" s="371" t="s">
        <v>10</v>
      </c>
      <c r="Q10" s="371" t="s">
        <v>10</v>
      </c>
      <c r="R10" s="371" t="s">
        <v>10</v>
      </c>
      <c r="S10" s="371" t="s">
        <v>10</v>
      </c>
      <c r="T10" s="371" t="s">
        <v>10</v>
      </c>
      <c r="U10" s="371" t="s">
        <v>10</v>
      </c>
      <c r="V10" s="371" t="s">
        <v>10</v>
      </c>
      <c r="W10" s="371" t="s">
        <v>10</v>
      </c>
      <c r="X10" s="371" t="s">
        <v>10</v>
      </c>
      <c r="Y10" s="371" t="s">
        <v>10</v>
      </c>
      <c r="Z10" s="371" t="s">
        <v>10</v>
      </c>
      <c r="AA10" s="371" t="s">
        <v>10</v>
      </c>
      <c r="AB10" s="371" t="s">
        <v>10</v>
      </c>
      <c r="AC10" s="371" t="s">
        <v>10</v>
      </c>
      <c r="AD10" s="371" t="s">
        <v>10</v>
      </c>
      <c r="AE10" s="371" t="s">
        <v>10</v>
      </c>
      <c r="AF10" s="371" t="s">
        <v>10</v>
      </c>
      <c r="AG10" s="371" t="s">
        <v>10</v>
      </c>
      <c r="AH10" s="371" t="s">
        <v>10</v>
      </c>
      <c r="AI10" s="371" t="s">
        <v>10</v>
      </c>
      <c r="AJ10" s="371" t="s">
        <v>10</v>
      </c>
      <c r="AK10" s="371" t="s">
        <v>10</v>
      </c>
      <c r="AL10" s="371" t="s">
        <v>10</v>
      </c>
      <c r="AM10" s="371" t="s">
        <v>16</v>
      </c>
      <c r="AN10" s="371" t="s">
        <v>16</v>
      </c>
      <c r="AO10" s="371" t="s">
        <v>16</v>
      </c>
      <c r="AP10" s="371" t="s">
        <v>16</v>
      </c>
      <c r="AQ10" s="371" t="s">
        <v>16</v>
      </c>
      <c r="AR10" s="371" t="s">
        <v>16</v>
      </c>
      <c r="AS10" s="371" t="s">
        <v>16</v>
      </c>
      <c r="AT10" s="371" t="s">
        <v>16</v>
      </c>
      <c r="AU10" s="371" t="s">
        <v>16</v>
      </c>
      <c r="AV10" s="371" t="s">
        <v>16</v>
      </c>
      <c r="AW10" s="371" t="s">
        <v>16</v>
      </c>
      <c r="AX10" s="371" t="s">
        <v>16</v>
      </c>
      <c r="AY10" s="371" t="s">
        <v>16</v>
      </c>
      <c r="AZ10" s="371" t="s">
        <v>16</v>
      </c>
      <c r="BA10" s="371" t="s">
        <v>16</v>
      </c>
      <c r="BB10" s="371" t="s">
        <v>16</v>
      </c>
      <c r="BC10" s="371" t="s">
        <v>16</v>
      </c>
      <c r="BD10" s="371" t="s">
        <v>16</v>
      </c>
      <c r="BE10" s="371" t="s">
        <v>9</v>
      </c>
      <c r="BF10" s="371" t="s">
        <v>9</v>
      </c>
      <c r="BG10" s="371" t="s">
        <v>9</v>
      </c>
      <c r="BH10" s="371" t="s">
        <v>9</v>
      </c>
      <c r="BI10" s="371" t="s">
        <v>9</v>
      </c>
      <c r="BJ10" s="371" t="s">
        <v>9</v>
      </c>
      <c r="BK10" s="371" t="s">
        <v>9</v>
      </c>
      <c r="BL10" s="371" t="s">
        <v>9</v>
      </c>
      <c r="BM10" s="371" t="s">
        <v>9</v>
      </c>
      <c r="BN10" s="371" t="s">
        <v>9</v>
      </c>
      <c r="BO10" s="371" t="s">
        <v>9</v>
      </c>
      <c r="BP10" s="371" t="s">
        <v>9</v>
      </c>
      <c r="BQ10" s="371" t="s">
        <v>9</v>
      </c>
      <c r="BR10" s="371" t="s">
        <v>9</v>
      </c>
      <c r="BS10" s="2951" t="s">
        <v>9</v>
      </c>
      <c r="BT10" s="371" t="s">
        <v>9</v>
      </c>
      <c r="BU10" s="371" t="s">
        <v>9</v>
      </c>
      <c r="BV10" s="371" t="s">
        <v>9</v>
      </c>
      <c r="BW10" s="371" t="s">
        <v>9</v>
      </c>
      <c r="BX10" s="371" t="s">
        <v>9</v>
      </c>
      <c r="BY10" s="371" t="s">
        <v>115</v>
      </c>
      <c r="BZ10" s="371" t="s">
        <v>115</v>
      </c>
      <c r="CA10" s="371" t="s">
        <v>115</v>
      </c>
      <c r="CB10" s="371" t="s">
        <v>115</v>
      </c>
      <c r="CC10" s="371" t="s">
        <v>4</v>
      </c>
      <c r="CD10" s="371" t="s">
        <v>4</v>
      </c>
      <c r="CE10" s="371" t="s">
        <v>4</v>
      </c>
      <c r="CF10" s="371" t="s">
        <v>4</v>
      </c>
      <c r="CG10" s="371" t="s">
        <v>4</v>
      </c>
      <c r="CH10" s="371" t="s">
        <v>4</v>
      </c>
      <c r="CI10" s="371" t="s">
        <v>4</v>
      </c>
      <c r="CJ10" s="371" t="s">
        <v>4</v>
      </c>
      <c r="CK10" s="371" t="s">
        <v>4</v>
      </c>
      <c r="CL10" s="371" t="s">
        <v>4</v>
      </c>
      <c r="CM10" s="371" t="s">
        <v>4</v>
      </c>
      <c r="CN10" s="371" t="s">
        <v>4</v>
      </c>
      <c r="CO10" s="371" t="s">
        <v>4</v>
      </c>
      <c r="CP10" s="371" t="s">
        <v>4</v>
      </c>
      <c r="CQ10" s="371" t="s">
        <v>4</v>
      </c>
      <c r="CR10" s="371" t="s">
        <v>4</v>
      </c>
      <c r="CS10" s="371" t="s">
        <v>9</v>
      </c>
      <c r="CT10" s="371" t="s">
        <v>10</v>
      </c>
      <c r="CU10" s="371" t="s">
        <v>10</v>
      </c>
      <c r="CV10" s="371" t="s">
        <v>10</v>
      </c>
      <c r="CW10" s="371" t="s">
        <v>115</v>
      </c>
      <c r="CX10" s="371" t="s">
        <v>10</v>
      </c>
      <c r="CY10" s="371" t="s">
        <v>10</v>
      </c>
      <c r="CZ10" s="371"/>
      <c r="DA10" s="371" t="s">
        <v>5</v>
      </c>
      <c r="DB10" s="371" t="s">
        <v>5</v>
      </c>
      <c r="DC10" s="371" t="s">
        <v>5</v>
      </c>
      <c r="DD10" s="371" t="s">
        <v>5</v>
      </c>
      <c r="DE10" s="371" t="s">
        <v>5</v>
      </c>
      <c r="DF10" s="371" t="s">
        <v>5</v>
      </c>
      <c r="DG10" s="371" t="s">
        <v>5</v>
      </c>
      <c r="DH10" s="371" t="s">
        <v>5</v>
      </c>
      <c r="DI10" s="371" t="s">
        <v>5</v>
      </c>
      <c r="DJ10" s="371" t="s">
        <v>5</v>
      </c>
      <c r="DK10" s="371" t="s">
        <v>5</v>
      </c>
      <c r="DL10" s="371" t="s">
        <v>5</v>
      </c>
      <c r="DM10" s="371" t="s">
        <v>5</v>
      </c>
      <c r="DN10" s="371" t="s">
        <v>5</v>
      </c>
      <c r="DO10" s="371" t="s">
        <v>5</v>
      </c>
      <c r="DP10" s="371" t="s">
        <v>63</v>
      </c>
      <c r="DQ10" s="371" t="s">
        <v>63</v>
      </c>
      <c r="DR10" s="371" t="s">
        <v>63</v>
      </c>
      <c r="DS10" s="371" t="s">
        <v>63</v>
      </c>
      <c r="DT10" s="371" t="s">
        <v>63</v>
      </c>
      <c r="DU10" s="371" t="s">
        <v>63</v>
      </c>
      <c r="DV10" s="371" t="s">
        <v>63</v>
      </c>
      <c r="DW10" s="371" t="s">
        <v>63</v>
      </c>
      <c r="DX10" s="371" t="s">
        <v>63</v>
      </c>
      <c r="DY10" s="371" t="s">
        <v>63</v>
      </c>
      <c r="DZ10" s="371" t="s">
        <v>63</v>
      </c>
      <c r="EA10" s="371" t="s">
        <v>63</v>
      </c>
      <c r="EB10" s="371" t="s">
        <v>63</v>
      </c>
      <c r="EC10" s="371" t="s">
        <v>6</v>
      </c>
      <c r="ED10" s="371" t="s">
        <v>6</v>
      </c>
      <c r="EE10" s="371" t="s">
        <v>6</v>
      </c>
      <c r="EF10" s="371" t="s">
        <v>6</v>
      </c>
      <c r="EG10" s="371" t="s">
        <v>6</v>
      </c>
      <c r="EH10" s="371" t="s">
        <v>63</v>
      </c>
      <c r="EI10" s="371" t="s">
        <v>63</v>
      </c>
      <c r="EJ10" s="371" t="s">
        <v>63</v>
      </c>
      <c r="EK10" s="371" t="s">
        <v>63</v>
      </c>
      <c r="EL10" s="371" t="s">
        <v>64</v>
      </c>
      <c r="EM10" s="371" t="s">
        <v>5</v>
      </c>
      <c r="EN10" s="371" t="s">
        <v>63</v>
      </c>
      <c r="EO10" s="371" t="s">
        <v>63</v>
      </c>
      <c r="EP10" s="371"/>
      <c r="EQ10" s="2106"/>
      <c r="ER10" s="2106"/>
      <c r="ES10" s="2107"/>
      <c r="ET10" s="2108"/>
      <c r="EU10" s="2109"/>
      <c r="EV10" s="2108"/>
      <c r="EW10" s="2110"/>
      <c r="EX10" s="2110"/>
      <c r="EY10" s="2110"/>
      <c r="EZ10" s="2110"/>
      <c r="FA10" s="2110"/>
      <c r="FB10" s="2110"/>
      <c r="FC10" s="2109"/>
      <c r="FD10" s="2107"/>
    </row>
    <row r="11" spans="1:217" s="123" customFormat="1" ht="19.5" customHeight="1" thickBot="1">
      <c r="A11" s="1229" t="s">
        <v>231</v>
      </c>
      <c r="B11" s="371" t="s">
        <v>1077</v>
      </c>
      <c r="C11" s="371" t="s">
        <v>1077</v>
      </c>
      <c r="D11" s="371" t="s">
        <v>1077</v>
      </c>
      <c r="E11" s="371" t="s">
        <v>1077</v>
      </c>
      <c r="F11" s="371" t="s">
        <v>1077</v>
      </c>
      <c r="G11" s="371" t="s">
        <v>1070</v>
      </c>
      <c r="H11" s="371" t="s">
        <v>1070</v>
      </c>
      <c r="I11" s="371" t="s">
        <v>1071</v>
      </c>
      <c r="J11" s="371" t="s">
        <v>1070</v>
      </c>
      <c r="K11" s="371" t="s">
        <v>1070</v>
      </c>
      <c r="L11" s="371" t="s">
        <v>1071</v>
      </c>
      <c r="M11" s="371" t="s">
        <v>1070</v>
      </c>
      <c r="N11" s="371" t="s">
        <v>1070</v>
      </c>
      <c r="O11" s="371" t="s">
        <v>1070</v>
      </c>
      <c r="P11" s="371" t="s">
        <v>1070</v>
      </c>
      <c r="Q11" s="371" t="s">
        <v>1070</v>
      </c>
      <c r="R11" s="371" t="s">
        <v>1071</v>
      </c>
      <c r="S11" s="371" t="s">
        <v>1071</v>
      </c>
      <c r="T11" s="371" t="s">
        <v>1071</v>
      </c>
      <c r="U11" s="371" t="s">
        <v>1070</v>
      </c>
      <c r="V11" s="371" t="s">
        <v>1070</v>
      </c>
      <c r="W11" s="371" t="s">
        <v>1070</v>
      </c>
      <c r="X11" s="371" t="s">
        <v>1071</v>
      </c>
      <c r="Y11" s="371" t="s">
        <v>1070</v>
      </c>
      <c r="Z11" s="371" t="s">
        <v>1070</v>
      </c>
      <c r="AA11" s="371" t="s">
        <v>1070</v>
      </c>
      <c r="AB11" s="371" t="s">
        <v>1070</v>
      </c>
      <c r="AC11" s="371" t="s">
        <v>1070</v>
      </c>
      <c r="AD11" s="371" t="s">
        <v>1070</v>
      </c>
      <c r="AE11" s="371" t="s">
        <v>1070</v>
      </c>
      <c r="AF11" s="371" t="s">
        <v>1071</v>
      </c>
      <c r="AG11" s="371" t="s">
        <v>1071</v>
      </c>
      <c r="AH11" s="371" t="s">
        <v>1071</v>
      </c>
      <c r="AI11" s="371" t="s">
        <v>1071</v>
      </c>
      <c r="AJ11" s="371" t="s">
        <v>1071</v>
      </c>
      <c r="AK11" s="371" t="s">
        <v>1070</v>
      </c>
      <c r="AL11" s="371" t="s">
        <v>1071</v>
      </c>
      <c r="AM11" s="371" t="s">
        <v>1071</v>
      </c>
      <c r="AN11" s="371" t="s">
        <v>1071</v>
      </c>
      <c r="AO11" s="371" t="s">
        <v>1071</v>
      </c>
      <c r="AP11" s="371" t="s">
        <v>1071</v>
      </c>
      <c r="AQ11" s="371" t="s">
        <v>1070</v>
      </c>
      <c r="AR11" s="371" t="s">
        <v>1071</v>
      </c>
      <c r="AS11" s="371" t="s">
        <v>1071</v>
      </c>
      <c r="AT11" s="371" t="s">
        <v>1071</v>
      </c>
      <c r="AU11" s="371" t="s">
        <v>1071</v>
      </c>
      <c r="AV11" s="371" t="s">
        <v>1071</v>
      </c>
      <c r="AW11" s="371" t="s">
        <v>1070</v>
      </c>
      <c r="AX11" s="371" t="s">
        <v>1071</v>
      </c>
      <c r="AY11" s="371" t="s">
        <v>1071</v>
      </c>
      <c r="AZ11" s="371" t="s">
        <v>1070</v>
      </c>
      <c r="BA11" s="371" t="s">
        <v>1070</v>
      </c>
      <c r="BB11" s="371" t="s">
        <v>1070</v>
      </c>
      <c r="BC11" s="371" t="s">
        <v>1071</v>
      </c>
      <c r="BD11" s="371" t="s">
        <v>1070</v>
      </c>
      <c r="BE11" s="371" t="s">
        <v>1071</v>
      </c>
      <c r="BF11" s="371" t="s">
        <v>1071</v>
      </c>
      <c r="BG11" s="371" t="s">
        <v>1071</v>
      </c>
      <c r="BH11" s="371" t="s">
        <v>1071</v>
      </c>
      <c r="BI11" s="371" t="s">
        <v>1071</v>
      </c>
      <c r="BJ11" s="371" t="s">
        <v>1071</v>
      </c>
      <c r="BK11" s="371" t="s">
        <v>1070</v>
      </c>
      <c r="BL11" s="371" t="s">
        <v>1071</v>
      </c>
      <c r="BM11" s="371" t="s">
        <v>1071</v>
      </c>
      <c r="BN11" s="371" t="s">
        <v>1070</v>
      </c>
      <c r="BO11" s="371" t="s">
        <v>1070</v>
      </c>
      <c r="BP11" s="371" t="s">
        <v>1070</v>
      </c>
      <c r="BQ11" s="371" t="s">
        <v>1070</v>
      </c>
      <c r="BR11" s="371" t="s">
        <v>1071</v>
      </c>
      <c r="BS11" s="2951" t="s">
        <v>1070</v>
      </c>
      <c r="BT11" s="371" t="s">
        <v>1071</v>
      </c>
      <c r="BU11" s="371" t="s">
        <v>1071</v>
      </c>
      <c r="BV11" s="371" t="s">
        <v>1071</v>
      </c>
      <c r="BW11" s="371" t="s">
        <v>1071</v>
      </c>
      <c r="BX11" s="371" t="s">
        <v>1078</v>
      </c>
      <c r="BY11" s="371" t="s">
        <v>1071</v>
      </c>
      <c r="BZ11" s="371" t="s">
        <v>1070</v>
      </c>
      <c r="CA11" s="371" t="s">
        <v>1071</v>
      </c>
      <c r="CB11" s="371" t="s">
        <v>1070</v>
      </c>
      <c r="CC11" s="371" t="s">
        <v>1071</v>
      </c>
      <c r="CD11" s="371" t="s">
        <v>1071</v>
      </c>
      <c r="CE11" s="371" t="s">
        <v>1070</v>
      </c>
      <c r="CF11" s="371" t="s">
        <v>1070</v>
      </c>
      <c r="CG11" s="371" t="s">
        <v>1070</v>
      </c>
      <c r="CH11" s="371" t="s">
        <v>1071</v>
      </c>
      <c r="CI11" s="371" t="s">
        <v>1071</v>
      </c>
      <c r="CJ11" s="371" t="s">
        <v>1070</v>
      </c>
      <c r="CK11" s="371" t="s">
        <v>1070</v>
      </c>
      <c r="CL11" s="371" t="s">
        <v>1071</v>
      </c>
      <c r="CM11" s="371" t="s">
        <v>1071</v>
      </c>
      <c r="CN11" s="371" t="s">
        <v>1070</v>
      </c>
      <c r="CO11" s="371" t="s">
        <v>1070</v>
      </c>
      <c r="CP11" s="371" t="s">
        <v>1070</v>
      </c>
      <c r="CQ11" s="371" t="s">
        <v>1071</v>
      </c>
      <c r="CR11" s="371" t="s">
        <v>1071</v>
      </c>
      <c r="CS11" s="371" t="s">
        <v>1070</v>
      </c>
      <c r="CT11" s="371" t="s">
        <v>1070</v>
      </c>
      <c r="CU11" s="371" t="s">
        <v>1070</v>
      </c>
      <c r="CV11" s="371" t="s">
        <v>1070</v>
      </c>
      <c r="CW11" s="371" t="s">
        <v>1070</v>
      </c>
      <c r="CX11" s="371" t="s">
        <v>1070</v>
      </c>
      <c r="CY11" s="371" t="s">
        <v>1070</v>
      </c>
      <c r="CZ11" s="371"/>
      <c r="DA11" s="371" t="s">
        <v>1078</v>
      </c>
      <c r="DB11" s="371" t="s">
        <v>1071</v>
      </c>
      <c r="DC11" s="371" t="s">
        <v>1071</v>
      </c>
      <c r="DD11" s="371" t="s">
        <v>1070</v>
      </c>
      <c r="DE11" s="371" t="s">
        <v>1070</v>
      </c>
      <c r="DF11" s="371" t="s">
        <v>1071</v>
      </c>
      <c r="DG11" s="371" t="s">
        <v>1071</v>
      </c>
      <c r="DH11" s="371" t="s">
        <v>1070</v>
      </c>
      <c r="DI11" s="371" t="s">
        <v>1071</v>
      </c>
      <c r="DJ11" s="371" t="s">
        <v>1071</v>
      </c>
      <c r="DK11" s="371" t="s">
        <v>1070</v>
      </c>
      <c r="DL11" s="371" t="s">
        <v>1071</v>
      </c>
      <c r="DM11" s="371" t="s">
        <v>1070</v>
      </c>
      <c r="DN11" s="371" t="s">
        <v>1070</v>
      </c>
      <c r="DO11" s="371" t="s">
        <v>1071</v>
      </c>
      <c r="DP11" s="371" t="s">
        <v>1071</v>
      </c>
      <c r="DQ11" s="371" t="s">
        <v>1071</v>
      </c>
      <c r="DR11" s="371" t="s">
        <v>1071</v>
      </c>
      <c r="DS11" s="371" t="s">
        <v>1071</v>
      </c>
      <c r="DT11" s="371" t="s">
        <v>1071</v>
      </c>
      <c r="DU11" s="371" t="s">
        <v>1070</v>
      </c>
      <c r="DV11" s="371" t="s">
        <v>1070</v>
      </c>
      <c r="DW11" s="371" t="s">
        <v>1071</v>
      </c>
      <c r="DX11" s="371" t="s">
        <v>1070</v>
      </c>
      <c r="DY11" s="371" t="s">
        <v>1071</v>
      </c>
      <c r="DZ11" s="371" t="s">
        <v>1070</v>
      </c>
      <c r="EA11" s="371" t="s">
        <v>1070</v>
      </c>
      <c r="EB11" s="371" t="s">
        <v>1071</v>
      </c>
      <c r="EC11" s="371" t="s">
        <v>1071</v>
      </c>
      <c r="ED11" s="371" t="s">
        <v>1071</v>
      </c>
      <c r="EE11" s="371" t="s">
        <v>1071</v>
      </c>
      <c r="EF11" s="371" t="s">
        <v>1071</v>
      </c>
      <c r="EG11" s="371" t="s">
        <v>1071</v>
      </c>
      <c r="EH11" s="371" t="s">
        <v>1071</v>
      </c>
      <c r="EI11" s="371" t="s">
        <v>1071</v>
      </c>
      <c r="EJ11" s="371" t="s">
        <v>1071</v>
      </c>
      <c r="EK11" s="371" t="s">
        <v>1071</v>
      </c>
      <c r="EL11" s="371" t="s">
        <v>1070</v>
      </c>
      <c r="EM11" s="371" t="s">
        <v>1070</v>
      </c>
      <c r="EN11" s="371" t="s">
        <v>1071</v>
      </c>
      <c r="EO11" s="371" t="s">
        <v>1071</v>
      </c>
      <c r="EP11" s="371"/>
      <c r="EQ11" s="2106"/>
      <c r="ER11" s="2106"/>
      <c r="ES11" s="2107"/>
      <c r="ET11" s="2108"/>
      <c r="EU11" s="2109"/>
      <c r="EV11" s="2108"/>
      <c r="EW11" s="2110"/>
      <c r="EX11" s="2110"/>
      <c r="EY11" s="2110"/>
      <c r="EZ11" s="2110"/>
      <c r="FA11" s="2110"/>
      <c r="FB11" s="2110"/>
      <c r="FC11" s="2109"/>
      <c r="FD11" s="2107"/>
    </row>
    <row r="12" spans="1:217" s="123" customFormat="1" ht="21.75" customHeight="1" thickBot="1">
      <c r="A12" s="1227" t="s">
        <v>367</v>
      </c>
      <c r="B12" s="1230"/>
      <c r="C12" s="1230"/>
      <c r="D12" s="1230"/>
      <c r="E12" s="1230"/>
      <c r="F12" s="1230"/>
      <c r="G12" s="1230"/>
      <c r="H12" s="1230"/>
      <c r="I12" s="1230"/>
      <c r="J12" s="1230"/>
      <c r="K12" s="1230"/>
      <c r="L12" s="1230"/>
      <c r="M12" s="1230"/>
      <c r="N12" s="1230"/>
      <c r="O12" s="1230"/>
      <c r="P12" s="1230"/>
      <c r="Q12" s="1230"/>
      <c r="R12" s="1230"/>
      <c r="S12" s="1230"/>
      <c r="T12" s="1230"/>
      <c r="U12" s="1230"/>
      <c r="V12" s="1230"/>
      <c r="W12" s="1230"/>
      <c r="X12" s="1230"/>
      <c r="Y12" s="1230"/>
      <c r="Z12" s="1230"/>
      <c r="AA12" s="1230"/>
      <c r="AB12" s="1230"/>
      <c r="AC12" s="1230"/>
      <c r="AD12" s="1230"/>
      <c r="AE12" s="1230"/>
      <c r="AF12" s="1230"/>
      <c r="AG12" s="1230"/>
      <c r="AH12" s="1230"/>
      <c r="AI12" s="1230"/>
      <c r="AJ12" s="1230"/>
      <c r="AK12" s="1230"/>
      <c r="AL12" s="1230"/>
      <c r="AM12" s="1230"/>
      <c r="AN12" s="1230"/>
      <c r="AO12" s="1230"/>
      <c r="AP12" s="1230"/>
      <c r="AQ12" s="1230"/>
      <c r="AR12" s="1230"/>
      <c r="AS12" s="1230"/>
      <c r="AT12" s="1230"/>
      <c r="AU12" s="1230"/>
      <c r="AV12" s="1230"/>
      <c r="AW12" s="1230"/>
      <c r="AX12" s="1230"/>
      <c r="AY12" s="1230"/>
      <c r="AZ12" s="1230"/>
      <c r="BA12" s="1230"/>
      <c r="BB12" s="1230"/>
      <c r="BC12" s="1230"/>
      <c r="BD12" s="1230"/>
      <c r="BE12" s="1230"/>
      <c r="BF12" s="1230"/>
      <c r="BG12" s="1230"/>
      <c r="BH12" s="1230"/>
      <c r="BI12" s="1230"/>
      <c r="BJ12" s="1230"/>
      <c r="BK12" s="1230"/>
      <c r="BL12" s="1230"/>
      <c r="BM12" s="1230"/>
      <c r="BN12" s="1230"/>
      <c r="BO12" s="1230"/>
      <c r="BP12" s="1230"/>
      <c r="BQ12" s="1230"/>
      <c r="BR12" s="1230"/>
      <c r="BS12" s="1230"/>
      <c r="BT12" s="1230"/>
      <c r="BU12" s="1230"/>
      <c r="BV12" s="1230"/>
      <c r="BW12" s="1230"/>
      <c r="BX12" s="1230"/>
      <c r="BY12" s="1230"/>
      <c r="BZ12" s="1230"/>
      <c r="CA12" s="1230"/>
      <c r="CB12" s="1230"/>
      <c r="CC12" s="1230"/>
      <c r="CD12" s="1230"/>
      <c r="CE12" s="1230"/>
      <c r="CF12" s="1230"/>
      <c r="CG12" s="1230"/>
      <c r="CH12" s="1230"/>
      <c r="CI12" s="1230"/>
      <c r="CJ12" s="1230"/>
      <c r="CK12" s="1230"/>
      <c r="CL12" s="1230"/>
      <c r="CM12" s="1230"/>
      <c r="CN12" s="1230"/>
      <c r="CO12" s="1230"/>
      <c r="CP12" s="1230"/>
      <c r="CQ12" s="1230"/>
      <c r="CR12" s="1230"/>
      <c r="CS12" s="1230"/>
      <c r="CT12" s="1230"/>
      <c r="CU12" s="1230"/>
      <c r="CV12" s="1230"/>
      <c r="CW12" s="1835">
        <v>41798</v>
      </c>
      <c r="CX12" s="1835">
        <v>41813</v>
      </c>
      <c r="CY12" s="1835">
        <v>41826</v>
      </c>
      <c r="CZ12" s="1835"/>
      <c r="DA12" s="1230"/>
      <c r="DB12" s="1230"/>
      <c r="DC12" s="1230"/>
      <c r="DD12" s="1230"/>
      <c r="DE12" s="1230"/>
      <c r="DF12" s="1230"/>
      <c r="DG12" s="1230"/>
      <c r="DH12" s="1230"/>
      <c r="DI12" s="1230"/>
      <c r="DJ12" s="1230"/>
      <c r="DK12" s="1230"/>
      <c r="DL12" s="1230"/>
      <c r="DM12" s="1230"/>
      <c r="DN12" s="1230"/>
      <c r="DO12" s="1230"/>
      <c r="DP12" s="1230"/>
      <c r="DQ12" s="1230"/>
      <c r="DR12" s="1230"/>
      <c r="DS12" s="1230"/>
      <c r="DT12" s="1230"/>
      <c r="DU12" s="1230"/>
      <c r="DV12" s="1230"/>
      <c r="DW12" s="1230"/>
      <c r="DX12" s="1230"/>
      <c r="DY12" s="1230"/>
      <c r="DZ12" s="1230"/>
      <c r="EA12" s="1230"/>
      <c r="EB12" s="1230"/>
      <c r="EC12" s="1230"/>
      <c r="ED12" s="1230"/>
      <c r="EE12" s="1230"/>
      <c r="EF12" s="1230"/>
      <c r="EG12" s="1230"/>
      <c r="EH12" s="1835">
        <v>39921</v>
      </c>
      <c r="EI12" s="1835">
        <v>41414</v>
      </c>
      <c r="EJ12" s="1835">
        <v>41673</v>
      </c>
      <c r="EK12" s="1835">
        <v>41670</v>
      </c>
      <c r="EL12" s="1835"/>
      <c r="EM12" s="1835"/>
      <c r="EN12" s="1835">
        <v>41786</v>
      </c>
      <c r="EO12" s="1835">
        <v>41786</v>
      </c>
      <c r="EP12" s="1230"/>
      <c r="EQ12" s="2111"/>
      <c r="ER12" s="2111"/>
      <c r="ES12" s="2112"/>
      <c r="ET12" s="2113"/>
      <c r="EU12" s="2114"/>
      <c r="EV12" s="2113"/>
      <c r="EW12" s="2115"/>
      <c r="EX12" s="2115"/>
      <c r="EY12" s="2115"/>
      <c r="EZ12" s="2115"/>
      <c r="FA12" s="2115"/>
      <c r="FB12" s="2115"/>
      <c r="FC12" s="2114"/>
      <c r="FD12" s="2112"/>
    </row>
    <row r="13" spans="1:217" s="291" customFormat="1" ht="7.5" customHeight="1" thickBot="1">
      <c r="A13" s="1698"/>
      <c r="B13" s="1699"/>
      <c r="C13" s="1699"/>
      <c r="D13" s="1699"/>
      <c r="E13" s="1699"/>
      <c r="F13" s="1699"/>
      <c r="G13" s="1699"/>
      <c r="H13" s="1699"/>
      <c r="I13" s="1699"/>
      <c r="J13" s="1699"/>
      <c r="K13" s="1699"/>
      <c r="L13" s="1699"/>
      <c r="M13" s="1699"/>
      <c r="N13" s="1699"/>
      <c r="O13" s="1699"/>
      <c r="P13" s="1699"/>
      <c r="Q13" s="1699"/>
      <c r="R13" s="1699"/>
      <c r="S13" s="1699"/>
      <c r="T13" s="1699"/>
      <c r="U13" s="1699"/>
      <c r="V13" s="1699"/>
      <c r="W13" s="1699"/>
      <c r="X13" s="1699"/>
      <c r="Y13" s="1699"/>
      <c r="Z13" s="1699"/>
      <c r="AA13" s="1699"/>
      <c r="AB13" s="1699"/>
      <c r="AC13" s="1699"/>
      <c r="AD13" s="1699"/>
      <c r="AE13" s="1699"/>
      <c r="AF13" s="1699"/>
      <c r="AG13" s="1699"/>
      <c r="AH13" s="1699"/>
      <c r="AI13" s="1699"/>
      <c r="AJ13" s="1699"/>
      <c r="AK13" s="1699"/>
      <c r="AL13" s="1699"/>
      <c r="AM13" s="1699"/>
      <c r="AN13" s="1699"/>
      <c r="AO13" s="1699"/>
      <c r="AP13" s="1699"/>
      <c r="AQ13" s="1699"/>
      <c r="AR13" s="1699"/>
      <c r="AS13" s="1699"/>
      <c r="AT13" s="1699"/>
      <c r="AU13" s="1699"/>
      <c r="AV13" s="1699"/>
      <c r="AW13" s="1699"/>
      <c r="AX13" s="1699"/>
      <c r="AY13" s="1699"/>
      <c r="AZ13" s="1699"/>
      <c r="BA13" s="1699"/>
      <c r="BB13" s="1699"/>
      <c r="BC13" s="1699"/>
      <c r="BD13" s="1699"/>
      <c r="BE13" s="1699"/>
      <c r="BF13" s="1699"/>
      <c r="BG13" s="1699"/>
      <c r="BH13" s="1699"/>
      <c r="BI13" s="1699"/>
      <c r="BJ13" s="1699"/>
      <c r="BK13" s="1699"/>
      <c r="BL13" s="1699"/>
      <c r="BM13" s="1699"/>
      <c r="BN13" s="1699"/>
      <c r="BO13" s="1699"/>
      <c r="BP13" s="1699"/>
      <c r="BQ13" s="1699"/>
      <c r="BR13" s="1699"/>
      <c r="BS13" s="1699"/>
      <c r="BT13" s="1699"/>
      <c r="BU13" s="1699"/>
      <c r="BV13" s="1699"/>
      <c r="BW13" s="1699"/>
      <c r="BX13" s="1699"/>
      <c r="BY13" s="1699"/>
      <c r="BZ13" s="1699"/>
      <c r="CA13" s="1699"/>
      <c r="CB13" s="1699"/>
      <c r="CC13" s="1699"/>
      <c r="CD13" s="1699"/>
      <c r="CE13" s="1699"/>
      <c r="CF13" s="1699"/>
      <c r="CG13" s="1699"/>
      <c r="CH13" s="1699"/>
      <c r="CI13" s="1699"/>
      <c r="CJ13" s="1699"/>
      <c r="CK13" s="1699"/>
      <c r="CL13" s="1699"/>
      <c r="CM13" s="1699"/>
      <c r="CN13" s="1699"/>
      <c r="CO13" s="1699"/>
      <c r="CP13" s="1699"/>
      <c r="CQ13" s="1699"/>
      <c r="CR13" s="1699"/>
      <c r="CS13" s="1701"/>
      <c r="CT13" s="1701"/>
      <c r="CU13" s="1701"/>
      <c r="CV13" s="1701"/>
      <c r="CW13" s="1701"/>
      <c r="CX13" s="1701"/>
      <c r="CY13" s="1701"/>
      <c r="CZ13" s="1701"/>
      <c r="DA13" s="1699"/>
      <c r="DB13" s="1699"/>
      <c r="DC13" s="1699"/>
      <c r="DD13" s="1699"/>
      <c r="DE13" s="1699"/>
      <c r="DF13" s="1699"/>
      <c r="DG13" s="1699"/>
      <c r="DH13" s="1699"/>
      <c r="DI13" s="1699"/>
      <c r="DJ13" s="1699"/>
      <c r="DK13" s="1699"/>
      <c r="DL13" s="1699"/>
      <c r="DM13" s="1699"/>
      <c r="DN13" s="1699"/>
      <c r="DO13" s="1699"/>
      <c r="DP13" s="1699"/>
      <c r="DQ13" s="1699"/>
      <c r="DR13" s="1699"/>
      <c r="DS13" s="1699"/>
      <c r="DT13" s="1699"/>
      <c r="DU13" s="1699"/>
      <c r="DV13" s="1699"/>
      <c r="DW13" s="1699"/>
      <c r="DX13" s="1699"/>
      <c r="DY13" s="1699"/>
      <c r="DZ13" s="1699"/>
      <c r="EA13" s="1699"/>
      <c r="EB13" s="1699"/>
      <c r="EC13" s="1699"/>
      <c r="ED13" s="1699"/>
      <c r="EE13" s="1699"/>
      <c r="EF13" s="1699"/>
      <c r="EG13" s="1699"/>
      <c r="EH13" s="1701"/>
      <c r="EI13" s="1701"/>
      <c r="EJ13" s="1701"/>
      <c r="EK13" s="1701"/>
      <c r="EL13" s="1701"/>
      <c r="EM13" s="1701"/>
      <c r="EN13" s="1701"/>
      <c r="EO13" s="1701"/>
      <c r="EP13" s="1701"/>
      <c r="EQ13" s="1699"/>
      <c r="ER13" s="1699"/>
      <c r="ES13" s="1699"/>
      <c r="ET13" s="1854"/>
      <c r="EU13" s="1274"/>
      <c r="EV13" s="1274"/>
      <c r="EW13" s="1274"/>
      <c r="EX13" s="1274"/>
      <c r="EY13" s="1274"/>
      <c r="EZ13" s="1274"/>
      <c r="FA13" s="1274"/>
      <c r="FB13" s="1274"/>
      <c r="FC13" s="1623"/>
      <c r="FD13" s="1623"/>
    </row>
    <row r="14" spans="1:217" ht="23.25" customHeight="1" thickBot="1">
      <c r="A14" s="1231">
        <v>4.1666666666666602E-2</v>
      </c>
      <c r="B14" s="1442">
        <f>GEntry!U4</f>
        <v>30</v>
      </c>
      <c r="C14" s="1438">
        <f>GEntry!V4</f>
        <v>120</v>
      </c>
      <c r="D14" s="1438">
        <f>GEntry!W4</f>
        <v>0</v>
      </c>
      <c r="E14" s="1438">
        <f>GEntry!X4</f>
        <v>0</v>
      </c>
      <c r="F14" s="1439">
        <f>GEntry!Z4</f>
        <v>365</v>
      </c>
      <c r="G14" s="1439">
        <f>GEntry!BU4</f>
        <v>52</v>
      </c>
      <c r="H14" s="1438">
        <f>GEntry!CH4</f>
        <v>20</v>
      </c>
      <c r="I14" s="1438">
        <f>GEntry!AM4</f>
        <v>405</v>
      </c>
      <c r="J14" s="1438">
        <f>GEntry!AO4</f>
        <v>266</v>
      </c>
      <c r="K14" s="1438">
        <f>GEntry!AQ4</f>
        <v>0</v>
      </c>
      <c r="L14" s="1438">
        <f>GEntry!AL4</f>
        <v>0</v>
      </c>
      <c r="M14" s="1438">
        <f>GEntry!AN4</f>
        <v>360</v>
      </c>
      <c r="N14" s="1438">
        <f>GEntry!CF4</f>
        <v>200</v>
      </c>
      <c r="O14" s="1438">
        <f>GEntry!CG4</f>
        <v>10</v>
      </c>
      <c r="P14" s="1438">
        <f>GEntry!CB4</f>
        <v>50</v>
      </c>
      <c r="Q14" s="1438">
        <f>GEntry!CR4</f>
        <v>55</v>
      </c>
      <c r="R14" s="1438">
        <f>GEntry!R4</f>
        <v>217</v>
      </c>
      <c r="S14" s="1438">
        <f>GEntry!P4</f>
        <v>0</v>
      </c>
      <c r="T14" s="1438">
        <f>GEntry!Q4</f>
        <v>0</v>
      </c>
      <c r="U14" s="1438">
        <f>GEntry!BV4</f>
        <v>0</v>
      </c>
      <c r="V14" s="1438">
        <f>GEntry!BW4</f>
        <v>16</v>
      </c>
      <c r="W14" s="1439">
        <f>GEntry!CM4</f>
        <v>7</v>
      </c>
      <c r="X14" s="1438">
        <f>GEntry!BY4</f>
        <v>149</v>
      </c>
      <c r="Y14" s="1438">
        <f>GEntry!CE4</f>
        <v>10</v>
      </c>
      <c r="Z14" s="1438">
        <f>GEntry!CQ4</f>
        <v>8</v>
      </c>
      <c r="AA14" s="1438">
        <f>GEntry!CC4</f>
        <v>11</v>
      </c>
      <c r="AB14" s="1438">
        <f>GEntry!CP4</f>
        <v>40</v>
      </c>
      <c r="AC14" s="1438">
        <f>GEntry!CV4</f>
        <v>18</v>
      </c>
      <c r="AD14" s="1438">
        <f>GEntry!CS4</f>
        <v>56</v>
      </c>
      <c r="AE14" s="1438">
        <f>GEntry!BF4</f>
        <v>55</v>
      </c>
      <c r="AF14" s="1438">
        <f>GEntry!BI4</f>
        <v>22</v>
      </c>
      <c r="AG14" s="1438">
        <f>GEntry!BQ4</f>
        <v>25</v>
      </c>
      <c r="AH14" s="1438">
        <f>GEntry!BR4</f>
        <v>32</v>
      </c>
      <c r="AI14" s="1438">
        <f>GEntry!BS4</f>
        <v>25</v>
      </c>
      <c r="AJ14" s="1438">
        <f>GEntry!BT4</f>
        <v>33</v>
      </c>
      <c r="AK14" s="1438">
        <f>GEntry!BX4</f>
        <v>52</v>
      </c>
      <c r="AL14" s="1438">
        <f>GEntry!AK4</f>
        <v>0</v>
      </c>
      <c r="AM14" s="2229">
        <f>GEntry!B4</f>
        <v>60</v>
      </c>
      <c r="AN14" s="2229">
        <f>GEntry!C4</f>
        <v>80</v>
      </c>
      <c r="AO14" s="1438">
        <f>GEntry!D4</f>
        <v>0</v>
      </c>
      <c r="AP14" s="1438">
        <f>GEntry!E4</f>
        <v>0</v>
      </c>
      <c r="AQ14" s="1438">
        <f>GEntry!F4</f>
        <v>16</v>
      </c>
      <c r="AR14" s="1438">
        <f>GEntry!G4</f>
        <v>0</v>
      </c>
      <c r="AS14" s="1438">
        <f>GEntry!H4</f>
        <v>151</v>
      </c>
      <c r="AT14" s="1438">
        <f>GEntry!J4</f>
        <v>0</v>
      </c>
      <c r="AU14" s="1438">
        <f>GEntry!K4</f>
        <v>130</v>
      </c>
      <c r="AV14" s="1438">
        <f>GEntry!I4</f>
        <v>0</v>
      </c>
      <c r="AW14" s="1438">
        <f>GEntry!BG4</f>
        <v>50</v>
      </c>
      <c r="AX14" s="1438">
        <f>GEntry!M4</f>
        <v>72</v>
      </c>
      <c r="AY14" s="1438">
        <f>GEntry!L4</f>
        <v>0</v>
      </c>
      <c r="AZ14" s="1438">
        <f>GEntry!CJ4</f>
        <v>90</v>
      </c>
      <c r="BA14" s="1438">
        <f>GEntry!CO4</f>
        <v>100</v>
      </c>
      <c r="BB14" s="1438">
        <f>GEntry!CN4</f>
        <v>38</v>
      </c>
      <c r="BC14" s="1438">
        <f>GEntry!BH4</f>
        <v>19</v>
      </c>
      <c r="BD14" s="1438">
        <f>GEntry!BL4</f>
        <v>31</v>
      </c>
      <c r="BE14" s="1438">
        <f>GEntry!AB4</f>
        <v>100</v>
      </c>
      <c r="BF14" s="1438">
        <f>GEntry!AC4</f>
        <v>100</v>
      </c>
      <c r="BG14" s="1438">
        <f>GEntry!AD4</f>
        <v>0</v>
      </c>
      <c r="BH14" s="1438">
        <f>GEntry!AH4</f>
        <v>325</v>
      </c>
      <c r="BI14" s="1438">
        <f>GEntry!AG4</f>
        <v>300</v>
      </c>
      <c r="BJ14" s="1438">
        <f>GEntry!AF4</f>
        <v>206</v>
      </c>
      <c r="BK14" s="1438">
        <f>GEntry!T4</f>
        <v>78</v>
      </c>
      <c r="BL14" s="1438">
        <f>GEntry!AJ4</f>
        <v>100</v>
      </c>
      <c r="BM14" s="1438">
        <f>GEntry!AE4</f>
        <v>42</v>
      </c>
      <c r="BN14" s="1438">
        <f>GEntry!AI4</f>
        <v>0</v>
      </c>
      <c r="BO14" s="1438">
        <f>GEntry!CI4</f>
        <v>5</v>
      </c>
      <c r="BP14" s="1439">
        <f>GEntry!CL4</f>
        <v>45</v>
      </c>
      <c r="BQ14" s="1439">
        <f>GEntry!CD4</f>
        <v>85</v>
      </c>
      <c r="BR14" s="1439">
        <f>GEntry!O4</f>
        <v>0</v>
      </c>
      <c r="BS14" s="1438">
        <f>GEntry!CA4</f>
        <v>0</v>
      </c>
      <c r="BT14" s="1439">
        <f>GEntry!BM4</f>
        <v>22</v>
      </c>
      <c r="BU14" s="1439">
        <f>GEntry!BN4</f>
        <v>11</v>
      </c>
      <c r="BV14" s="1439">
        <f>GEntry!BO4</f>
        <v>33</v>
      </c>
      <c r="BW14" s="1439">
        <f>GEntry!BP4</f>
        <v>18</v>
      </c>
      <c r="BX14" s="1429">
        <f>GEntry!BK4</f>
        <v>154</v>
      </c>
      <c r="BY14" s="1439">
        <f>GEntry!AP4</f>
        <v>44</v>
      </c>
      <c r="BZ14" s="1439">
        <f>GEntry!BZ4</f>
        <v>91</v>
      </c>
      <c r="CA14" s="1439">
        <f>GEntry!BJ4</f>
        <v>20</v>
      </c>
      <c r="CB14" s="2231">
        <f>GEntry!CU4</f>
        <v>0</v>
      </c>
      <c r="CC14" s="1439">
        <f>GEntry!AR4</f>
        <v>69</v>
      </c>
      <c r="CD14" s="1439">
        <f>GEntry!AS4</f>
        <v>60</v>
      </c>
      <c r="CE14" s="1439">
        <f>GEntry!BC4</f>
        <v>50</v>
      </c>
      <c r="CF14" s="1439">
        <f>GEntry!CK4</f>
        <v>50</v>
      </c>
      <c r="CG14" s="1439">
        <f>GEntry!CT4</f>
        <v>0</v>
      </c>
      <c r="CH14" s="1439">
        <f>GEntry!AT4</f>
        <v>300</v>
      </c>
      <c r="CI14" s="1439">
        <f>GEntry!AU4</f>
        <v>32</v>
      </c>
      <c r="CJ14" s="1439">
        <f>GEntry!AV4</f>
        <v>89</v>
      </c>
      <c r="CK14" s="1439">
        <f>GEntry!AW4</f>
        <v>47</v>
      </c>
      <c r="CL14" s="1439">
        <f>GEntry!AX4</f>
        <v>78</v>
      </c>
      <c r="CM14" s="1439">
        <f>GEntry!AY4</f>
        <v>0</v>
      </c>
      <c r="CN14" s="1439">
        <f>GEntry!AZ4</f>
        <v>45</v>
      </c>
      <c r="CO14" s="1439">
        <f>GEntry!BA4</f>
        <v>8</v>
      </c>
      <c r="CP14" s="1439">
        <f>GEntry!BE4</f>
        <v>300</v>
      </c>
      <c r="CQ14" s="1439">
        <f>GEntry!BD4</f>
        <v>0</v>
      </c>
      <c r="CR14" s="1836">
        <f>GEntry!BB4</f>
        <v>11</v>
      </c>
      <c r="CS14" s="1836">
        <f>GEntry!N4</f>
        <v>0</v>
      </c>
      <c r="CT14" s="1836">
        <f>GEntry!S4</f>
        <v>286</v>
      </c>
      <c r="CU14" s="1439">
        <f>GEntry!CW4</f>
        <v>309</v>
      </c>
      <c r="CV14" s="1836">
        <f>GEntry!CX4</f>
        <v>0</v>
      </c>
      <c r="CW14" s="1836">
        <f>GEntry!CY4</f>
        <v>72</v>
      </c>
      <c r="CX14" s="1439">
        <f>GEntry!CZ4</f>
        <v>0</v>
      </c>
      <c r="CY14" s="1439">
        <f>GEntry!DA4</f>
        <v>61</v>
      </c>
      <c r="CZ14" s="1840"/>
      <c r="DA14" s="1448">
        <f>GEntry!ED4</f>
        <v>488</v>
      </c>
      <c r="DB14" s="1444">
        <f>GEntry!EB4</f>
        <v>0</v>
      </c>
      <c r="DC14" s="1444">
        <f>GEntry!EE4</f>
        <v>415</v>
      </c>
      <c r="DD14" s="1444">
        <f>GEntry!DI4</f>
        <v>93</v>
      </c>
      <c r="DE14" s="1444">
        <f>GEntry!DJ4</f>
        <v>115</v>
      </c>
      <c r="DF14" s="1444">
        <f>GEntry!DN4</f>
        <v>120</v>
      </c>
      <c r="DG14" s="1444">
        <f>GEntry!DH4</f>
        <v>0</v>
      </c>
      <c r="DH14" s="1444">
        <f>GEntry!DL4</f>
        <v>0</v>
      </c>
      <c r="DI14" s="1444">
        <f>GEntry!DM4</f>
        <v>31</v>
      </c>
      <c r="DJ14" s="1444">
        <f>GEntry!EA4</f>
        <v>36</v>
      </c>
      <c r="DK14" s="1444">
        <f>GEntry!DZ4</f>
        <v>40</v>
      </c>
      <c r="DL14" s="1444">
        <f>GEntry!DW4</f>
        <v>167</v>
      </c>
      <c r="DM14" s="1444">
        <f>GEntry!DX4</f>
        <v>35</v>
      </c>
      <c r="DN14" s="1444">
        <f>GEntry!DT4</f>
        <v>98</v>
      </c>
      <c r="DO14" s="1444">
        <f>GEntry!DU4</f>
        <v>0</v>
      </c>
      <c r="DP14" s="1444">
        <f>GEntry!EL4</f>
        <v>0</v>
      </c>
      <c r="DQ14" s="1444">
        <f>GEntry!EK4</f>
        <v>0</v>
      </c>
      <c r="DR14" s="1444">
        <f>GEntry!EM4</f>
        <v>0</v>
      </c>
      <c r="DS14" s="1444">
        <f>GEntry!EU4</f>
        <v>37</v>
      </c>
      <c r="DT14" s="1444">
        <f>GEntry!FD4</f>
        <v>100</v>
      </c>
      <c r="DU14" s="1444">
        <f>GEntry!EY4</f>
        <v>40</v>
      </c>
      <c r="DV14" s="1444">
        <f>GEntry!EZ4</f>
        <v>43</v>
      </c>
      <c r="DW14" s="1444">
        <f>GEntry!FA4</f>
        <v>36</v>
      </c>
      <c r="DX14" s="1444">
        <f>GEntry!FC4</f>
        <v>52</v>
      </c>
      <c r="DY14" s="1444">
        <f>GEntry!FB4</f>
        <v>41</v>
      </c>
      <c r="DZ14" s="1444">
        <f>GEntry!EV4</f>
        <v>18</v>
      </c>
      <c r="EA14" s="1444">
        <f>GEntry!EW4</f>
        <v>10</v>
      </c>
      <c r="EB14" s="1444">
        <f>GEntry!EX4</f>
        <v>11</v>
      </c>
      <c r="EC14" s="2227">
        <f>GEntry!EH4</f>
        <v>0</v>
      </c>
      <c r="ED14" s="2227">
        <f>GEntry!EI4</f>
        <v>0</v>
      </c>
      <c r="EE14" s="2227">
        <f>GEntry!EJ4</f>
        <v>0</v>
      </c>
      <c r="EF14" s="1444">
        <f>GEntry!FG4</f>
        <v>16</v>
      </c>
      <c r="EG14" s="1445">
        <f>GEntry!FH4</f>
        <v>15</v>
      </c>
      <c r="EH14" s="1445">
        <f>GEntry!EO4</f>
        <v>217</v>
      </c>
      <c r="EI14" s="1445">
        <f>GEntry!EP4</f>
        <v>0</v>
      </c>
      <c r="EJ14" s="1445">
        <f>GEntry!EQ4</f>
        <v>0</v>
      </c>
      <c r="EK14" s="1445">
        <f>GEntry!ER4</f>
        <v>181</v>
      </c>
      <c r="EL14" s="1445">
        <f>GEntry!DV4</f>
        <v>96</v>
      </c>
      <c r="EM14" s="1445">
        <f>GEntry!DY4</f>
        <v>0</v>
      </c>
      <c r="EN14" s="1445">
        <f>GEntry!ES4</f>
        <v>154</v>
      </c>
      <c r="EO14" s="1444">
        <f>GEntry!ET4</f>
        <v>0</v>
      </c>
      <c r="EP14" s="1843"/>
      <c r="EQ14" s="1738">
        <f>SUM(B14:CZ14)</f>
        <v>7192</v>
      </c>
      <c r="ER14" s="1737">
        <f>SUM(DA14:EP14)</f>
        <v>2705</v>
      </c>
      <c r="ES14" s="1734">
        <f>EQ14+ER14</f>
        <v>9897</v>
      </c>
      <c r="ET14" s="1310">
        <f t="shared" ref="ET14:ET41" si="0">B14+C14+D14+E14+F14+I14+L14+R14+S14+T14+AF14+AG14+AH14+AI14+AJ14+AL14+AO14+AP14+AR14+AT14+AV14++BC14+BE14+BF14+BG14+BH14+BI14+BJ14+BL14+BM14+BT14+BU14+BV14+BW14+BY14+CA14+CC14++CD14+CH14+CI14+CL14+CM14+CQ14+CR14+DC14+DL14  +DP14+DQ14+EB14+EH14+EJ14+EN14</f>
        <v>4128</v>
      </c>
      <c r="EU14" s="1310">
        <f t="shared" ref="EU14:EU41" si="1">DA14</f>
        <v>488</v>
      </c>
      <c r="EV14" s="1310">
        <f t="shared" ref="EV14:EV41" si="2">G14+H14 +J14+M14+BD14+BK14+BN14 +BO14+BP14+BQ14+CE14+CF14+CG14+CJ14+CK14+CN14+CO14+CP14+DM14+DZ14+EA14+EL14</f>
        <v>1690</v>
      </c>
      <c r="EW14" s="1310">
        <f t="shared" ref="EW14:EW41" si="3">K14+N14+O14+P14+Q14+U14+V14+W14+Y14+Z14+AA14+AB14+AC14+AD14+AE14+AK14+AQ14+AW14+AZ14+BA14+BB14+BS14+BZ14+DD14+DE14+DH14+DK14+DN14+DU14+DV14+DX14+CS14+EM14+CT14+CU14+CV14+CW14+CX14+CY14</f>
        <v>2182</v>
      </c>
      <c r="EX14" s="1310">
        <f t="shared" ref="EX14:EX41" si="4">EC14+ED14+EE14</f>
        <v>0</v>
      </c>
      <c r="EY14" s="1310">
        <f t="shared" ref="EY14:EY41" si="5">AM14+AN14</f>
        <v>140</v>
      </c>
      <c r="EZ14" s="1310">
        <f t="shared" ref="EZ14:EZ41" si="6">X14+AS14+AU14+AX14+AY14+BR14+DB14+DF14+DI14+DJ14+DO14+DR14+DS14+DT14+DW14+DY14+EF14+EG14+EK14+EI14+EO14</f>
        <v>1115</v>
      </c>
      <c r="FA14" s="1310">
        <f t="shared" ref="FA14:FA41" si="7">BX14</f>
        <v>154</v>
      </c>
      <c r="FB14" s="1733">
        <f t="shared" ref="FB14:FB41" si="8">CB14</f>
        <v>0</v>
      </c>
      <c r="FC14" s="1732">
        <f>FWise!M6</f>
        <v>0</v>
      </c>
      <c r="FD14" s="3333">
        <f>GEntry!FN4</f>
        <v>103.43</v>
      </c>
      <c r="FE14" s="15"/>
      <c r="FF14" s="15"/>
      <c r="FG14" s="15"/>
      <c r="FP14" s="297"/>
      <c r="FQ14" s="297"/>
      <c r="HH14" s="297"/>
      <c r="HI14" s="297"/>
    </row>
    <row r="15" spans="1:217" ht="23.25" customHeight="1" thickBot="1">
      <c r="A15" s="1232">
        <v>8.3333333333333301E-2</v>
      </c>
      <c r="B15" s="1443">
        <f>GEntry!U5</f>
        <v>30</v>
      </c>
      <c r="C15" s="1440">
        <f>GEntry!V5</f>
        <v>120</v>
      </c>
      <c r="D15" s="1440">
        <f>GEntry!W5</f>
        <v>0</v>
      </c>
      <c r="E15" s="1440">
        <f>GEntry!X5</f>
        <v>0</v>
      </c>
      <c r="F15" s="1441">
        <f>GEntry!Z5</f>
        <v>365</v>
      </c>
      <c r="G15" s="1441">
        <f>GEntry!BU5</f>
        <v>52</v>
      </c>
      <c r="H15" s="1440">
        <f>GEntry!CH5</f>
        <v>20</v>
      </c>
      <c r="I15" s="1440">
        <f>GEntry!AM5</f>
        <v>415</v>
      </c>
      <c r="J15" s="1440">
        <f>GEntry!AO5</f>
        <v>281</v>
      </c>
      <c r="K15" s="1440">
        <f>GEntry!AQ5</f>
        <v>0</v>
      </c>
      <c r="L15" s="1440">
        <f>GEntry!AL5</f>
        <v>0</v>
      </c>
      <c r="M15" s="1440">
        <f>GEntry!AN5</f>
        <v>380</v>
      </c>
      <c r="N15" s="1440">
        <f>GEntry!CF5</f>
        <v>200</v>
      </c>
      <c r="O15" s="1440">
        <f>GEntry!CG5</f>
        <v>7</v>
      </c>
      <c r="P15" s="1440">
        <f>GEntry!CB5</f>
        <v>15</v>
      </c>
      <c r="Q15" s="1440">
        <f>GEntry!CR5</f>
        <v>15</v>
      </c>
      <c r="R15" s="1440">
        <f>GEntry!R5</f>
        <v>219</v>
      </c>
      <c r="S15" s="1440">
        <f>GEntry!P5</f>
        <v>0</v>
      </c>
      <c r="T15" s="1440">
        <f>GEntry!Q5</f>
        <v>0</v>
      </c>
      <c r="U15" s="1440">
        <f>GEntry!BV5</f>
        <v>0</v>
      </c>
      <c r="V15" s="1440">
        <f>GEntry!BW5</f>
        <v>7</v>
      </c>
      <c r="W15" s="1441">
        <f>GEntry!CM5</f>
        <v>7</v>
      </c>
      <c r="X15" s="1440">
        <f>GEntry!BY5</f>
        <v>149</v>
      </c>
      <c r="Y15" s="1440">
        <f>GEntry!CE5</f>
        <v>10</v>
      </c>
      <c r="Z15" s="1440">
        <f>GEntry!CQ5</f>
        <v>8</v>
      </c>
      <c r="AA15" s="1440">
        <f>GEntry!CC5</f>
        <v>0</v>
      </c>
      <c r="AB15" s="1440">
        <f>GEntry!CP5</f>
        <v>40</v>
      </c>
      <c r="AC15" s="1440">
        <f>GEntry!CV5</f>
        <v>18</v>
      </c>
      <c r="AD15" s="1440">
        <f>GEntry!CS5</f>
        <v>56</v>
      </c>
      <c r="AE15" s="1440">
        <f>GEntry!BF5</f>
        <v>17</v>
      </c>
      <c r="AF15" s="1440">
        <f>GEntry!BI5</f>
        <v>22</v>
      </c>
      <c r="AG15" s="1440">
        <f>GEntry!BQ5</f>
        <v>25</v>
      </c>
      <c r="AH15" s="1440">
        <f>GEntry!BR5</f>
        <v>32</v>
      </c>
      <c r="AI15" s="1440">
        <f>GEntry!BS5</f>
        <v>25</v>
      </c>
      <c r="AJ15" s="1440">
        <f>GEntry!BT5</f>
        <v>33</v>
      </c>
      <c r="AK15" s="1440">
        <f>GEntry!BX5</f>
        <v>52</v>
      </c>
      <c r="AL15" s="1440">
        <f>GEntry!AK5</f>
        <v>0</v>
      </c>
      <c r="AM15" s="2230">
        <f>GEntry!B5</f>
        <v>60</v>
      </c>
      <c r="AN15" s="2230">
        <f>GEntry!C5</f>
        <v>80</v>
      </c>
      <c r="AO15" s="1440">
        <f>GEntry!D5</f>
        <v>0</v>
      </c>
      <c r="AP15" s="1440">
        <f>GEntry!E5</f>
        <v>0</v>
      </c>
      <c r="AQ15" s="1440">
        <f>GEntry!F5</f>
        <v>16</v>
      </c>
      <c r="AR15" s="1440">
        <f>GEntry!G5</f>
        <v>0</v>
      </c>
      <c r="AS15" s="1440">
        <f>GEntry!H5</f>
        <v>151</v>
      </c>
      <c r="AT15" s="1440">
        <f>GEntry!J5</f>
        <v>0</v>
      </c>
      <c r="AU15" s="1440">
        <f>GEntry!K5</f>
        <v>130</v>
      </c>
      <c r="AV15" s="1440">
        <f>GEntry!I5</f>
        <v>0</v>
      </c>
      <c r="AW15" s="1440">
        <f>GEntry!BG5</f>
        <v>50</v>
      </c>
      <c r="AX15" s="1440">
        <f>GEntry!M5</f>
        <v>72</v>
      </c>
      <c r="AY15" s="1440">
        <f>GEntry!L5</f>
        <v>0</v>
      </c>
      <c r="AZ15" s="1440">
        <f>GEntry!CJ5</f>
        <v>90</v>
      </c>
      <c r="BA15" s="1440">
        <f>GEntry!CO5</f>
        <v>100</v>
      </c>
      <c r="BB15" s="1440">
        <f>GEntry!CN5</f>
        <v>42</v>
      </c>
      <c r="BC15" s="1440">
        <f>GEntry!BH5</f>
        <v>19</v>
      </c>
      <c r="BD15" s="1440">
        <f>GEntry!BL5</f>
        <v>31</v>
      </c>
      <c r="BE15" s="1440">
        <f>GEntry!AB5</f>
        <v>100</v>
      </c>
      <c r="BF15" s="1440">
        <f>GEntry!AC5</f>
        <v>100</v>
      </c>
      <c r="BG15" s="1440">
        <f>GEntry!AD5</f>
        <v>0</v>
      </c>
      <c r="BH15" s="1440">
        <f>GEntry!AH5</f>
        <v>325</v>
      </c>
      <c r="BI15" s="1440">
        <f>GEntry!AG5</f>
        <v>300</v>
      </c>
      <c r="BJ15" s="1440">
        <f>GEntry!AF5</f>
        <v>184</v>
      </c>
      <c r="BK15" s="1440">
        <f>GEntry!T5</f>
        <v>78</v>
      </c>
      <c r="BL15" s="1440">
        <f>GEntry!AJ5</f>
        <v>100</v>
      </c>
      <c r="BM15" s="1440">
        <f>GEntry!AE5</f>
        <v>42</v>
      </c>
      <c r="BN15" s="1440">
        <f>GEntry!AI5</f>
        <v>0</v>
      </c>
      <c r="BO15" s="1440">
        <f>GEntry!CI5</f>
        <v>5</v>
      </c>
      <c r="BP15" s="1441">
        <f>GEntry!CL5</f>
        <v>45</v>
      </c>
      <c r="BQ15" s="1441">
        <f>GEntry!CD5</f>
        <v>85</v>
      </c>
      <c r="BR15" s="1441">
        <f>GEntry!O5</f>
        <v>0</v>
      </c>
      <c r="BS15" s="1440">
        <f>GEntry!CA5</f>
        <v>0</v>
      </c>
      <c r="BT15" s="1441">
        <f>GEntry!BM5</f>
        <v>22</v>
      </c>
      <c r="BU15" s="1441">
        <f>GEntry!BN5</f>
        <v>11</v>
      </c>
      <c r="BV15" s="1441">
        <f>GEntry!BO5</f>
        <v>33</v>
      </c>
      <c r="BW15" s="1441">
        <f>GEntry!BP5</f>
        <v>18</v>
      </c>
      <c r="BX15" s="1430">
        <f>GEntry!BK5</f>
        <v>148</v>
      </c>
      <c r="BY15" s="1441">
        <f>GEntry!AP5</f>
        <v>44</v>
      </c>
      <c r="BZ15" s="1441">
        <f>GEntry!BZ5</f>
        <v>91</v>
      </c>
      <c r="CA15" s="1441">
        <f>GEntry!BJ5</f>
        <v>20</v>
      </c>
      <c r="CB15" s="2232">
        <f>GEntry!CU5</f>
        <v>0</v>
      </c>
      <c r="CC15" s="1441">
        <f>GEntry!AR5</f>
        <v>69</v>
      </c>
      <c r="CD15" s="1441">
        <f>GEntry!AS5</f>
        <v>60</v>
      </c>
      <c r="CE15" s="1441">
        <f>GEntry!BC5</f>
        <v>50</v>
      </c>
      <c r="CF15" s="1441">
        <f>GEntry!CK5</f>
        <v>50</v>
      </c>
      <c r="CG15" s="1441">
        <f>GEntry!CT5</f>
        <v>0</v>
      </c>
      <c r="CH15" s="1441">
        <f>GEntry!AT5</f>
        <v>290</v>
      </c>
      <c r="CI15" s="1441">
        <f>GEntry!AU5</f>
        <v>32</v>
      </c>
      <c r="CJ15" s="1441">
        <f>GEntry!AV5</f>
        <v>89</v>
      </c>
      <c r="CK15" s="1441">
        <f>GEntry!AW5</f>
        <v>47</v>
      </c>
      <c r="CL15" s="1441">
        <f>GEntry!AX5</f>
        <v>78</v>
      </c>
      <c r="CM15" s="1441">
        <f>GEntry!AY5</f>
        <v>0</v>
      </c>
      <c r="CN15" s="1441">
        <f>GEntry!AZ5</f>
        <v>44</v>
      </c>
      <c r="CO15" s="1441">
        <f>GEntry!BA5</f>
        <v>8</v>
      </c>
      <c r="CP15" s="1441">
        <f>GEntry!BE5</f>
        <v>290</v>
      </c>
      <c r="CQ15" s="1441">
        <f>GEntry!BD5</f>
        <v>8</v>
      </c>
      <c r="CR15" s="1837">
        <f>GEntry!BB5</f>
        <v>11</v>
      </c>
      <c r="CS15" s="1837">
        <f>GEntry!N5</f>
        <v>0</v>
      </c>
      <c r="CT15" s="1837">
        <f>GEntry!S5</f>
        <v>200</v>
      </c>
      <c r="CU15" s="1441">
        <f>GEntry!CW5</f>
        <v>308</v>
      </c>
      <c r="CV15" s="1837">
        <f>GEntry!CX5</f>
        <v>0</v>
      </c>
      <c r="CW15" s="1837">
        <f>GEntry!CY5</f>
        <v>55</v>
      </c>
      <c r="CX15" s="1441">
        <f>GEntry!CZ5</f>
        <v>0</v>
      </c>
      <c r="CY15" s="1441">
        <f>GEntry!DA5</f>
        <v>100</v>
      </c>
      <c r="CZ15" s="1841"/>
      <c r="DA15" s="1449">
        <f>GEntry!ED5</f>
        <v>488</v>
      </c>
      <c r="DB15" s="1446">
        <f>GEntry!EB5</f>
        <v>0</v>
      </c>
      <c r="DC15" s="1446">
        <f>GEntry!EE5</f>
        <v>412</v>
      </c>
      <c r="DD15" s="1446">
        <f>GEntry!DI5</f>
        <v>10</v>
      </c>
      <c r="DE15" s="1446">
        <f>GEntry!DJ5</f>
        <v>115</v>
      </c>
      <c r="DF15" s="1446">
        <f>GEntry!DN5</f>
        <v>120</v>
      </c>
      <c r="DG15" s="1446">
        <f>GEntry!DH5</f>
        <v>0</v>
      </c>
      <c r="DH15" s="1446">
        <f>GEntry!DL5</f>
        <v>0</v>
      </c>
      <c r="DI15" s="1446">
        <f>GEntry!DM5</f>
        <v>31</v>
      </c>
      <c r="DJ15" s="1446">
        <f>GEntry!EA5</f>
        <v>36</v>
      </c>
      <c r="DK15" s="1446">
        <f>GEntry!DZ5</f>
        <v>32</v>
      </c>
      <c r="DL15" s="1446">
        <f>GEntry!DW5</f>
        <v>184</v>
      </c>
      <c r="DM15" s="1446">
        <f>GEntry!DX5</f>
        <v>32</v>
      </c>
      <c r="DN15" s="1446">
        <f>GEntry!DT5</f>
        <v>98</v>
      </c>
      <c r="DO15" s="1446">
        <f>GEntry!DU5</f>
        <v>0</v>
      </c>
      <c r="DP15" s="1446">
        <f>GEntry!EL5</f>
        <v>0</v>
      </c>
      <c r="DQ15" s="1446">
        <f>GEntry!EK5</f>
        <v>0</v>
      </c>
      <c r="DR15" s="1446">
        <f>GEntry!EM5</f>
        <v>0</v>
      </c>
      <c r="DS15" s="1446">
        <f>GEntry!EU5</f>
        <v>37</v>
      </c>
      <c r="DT15" s="1446">
        <f>GEntry!FD5</f>
        <v>100</v>
      </c>
      <c r="DU15" s="1446">
        <f>GEntry!EY5</f>
        <v>40</v>
      </c>
      <c r="DV15" s="1446">
        <f>GEntry!EZ5</f>
        <v>43</v>
      </c>
      <c r="DW15" s="1446">
        <f>GEntry!FA5</f>
        <v>36</v>
      </c>
      <c r="DX15" s="1446">
        <f>GEntry!FC5</f>
        <v>52</v>
      </c>
      <c r="DY15" s="1446">
        <f>GEntry!FB5</f>
        <v>41</v>
      </c>
      <c r="DZ15" s="1446">
        <f>GEntry!EV5</f>
        <v>18</v>
      </c>
      <c r="EA15" s="1446">
        <f>GEntry!EW5</f>
        <v>10</v>
      </c>
      <c r="EB15" s="1446">
        <f>GEntry!EX5</f>
        <v>11</v>
      </c>
      <c r="EC15" s="2228">
        <f>GEntry!EH5</f>
        <v>0</v>
      </c>
      <c r="ED15" s="2228">
        <f>GEntry!EI5</f>
        <v>0</v>
      </c>
      <c r="EE15" s="2228">
        <f>GEntry!EJ5</f>
        <v>0</v>
      </c>
      <c r="EF15" s="1446">
        <f>GEntry!FG5</f>
        <v>16</v>
      </c>
      <c r="EG15" s="1447">
        <f>GEntry!FH5</f>
        <v>16</v>
      </c>
      <c r="EH15" s="1447">
        <f>GEntry!EO5</f>
        <v>217</v>
      </c>
      <c r="EI15" s="1447">
        <f>GEntry!EP5</f>
        <v>0</v>
      </c>
      <c r="EJ15" s="1447">
        <f>GEntry!EQ5</f>
        <v>0</v>
      </c>
      <c r="EK15" s="1447">
        <f>GEntry!ER5</f>
        <v>151</v>
      </c>
      <c r="EL15" s="1447">
        <f>GEntry!DV5</f>
        <v>96</v>
      </c>
      <c r="EM15" s="1447">
        <f>GEntry!DY5</f>
        <v>0</v>
      </c>
      <c r="EN15" s="1445">
        <f>GEntry!ES5</f>
        <v>154</v>
      </c>
      <c r="EO15" s="1446">
        <f>GEntry!ET5</f>
        <v>0</v>
      </c>
      <c r="EP15" s="1844"/>
      <c r="EQ15" s="1738">
        <f>SUM(B15:CZ15)</f>
        <v>7001</v>
      </c>
      <c r="ER15" s="1737">
        <f t="shared" ref="ER15:ER41" si="9">SUM(DA15:EP15)</f>
        <v>2596</v>
      </c>
      <c r="ES15" s="1734">
        <f t="shared" ref="ES15:ES41" si="10">EQ15+ER15</f>
        <v>9597</v>
      </c>
      <c r="ET15" s="1310">
        <f t="shared" si="0"/>
        <v>4130</v>
      </c>
      <c r="EU15" s="1310">
        <f t="shared" si="1"/>
        <v>488</v>
      </c>
      <c r="EV15" s="1310">
        <f t="shared" si="2"/>
        <v>1711</v>
      </c>
      <c r="EW15" s="1310">
        <f t="shared" si="3"/>
        <v>1894</v>
      </c>
      <c r="EX15" s="1310">
        <f t="shared" si="4"/>
        <v>0</v>
      </c>
      <c r="EY15" s="1310">
        <f t="shared" si="5"/>
        <v>140</v>
      </c>
      <c r="EZ15" s="1310">
        <f t="shared" si="6"/>
        <v>1086</v>
      </c>
      <c r="FA15" s="1310">
        <f t="shared" si="7"/>
        <v>148</v>
      </c>
      <c r="FB15" s="1733">
        <f t="shared" si="8"/>
        <v>0</v>
      </c>
      <c r="FC15" s="1732">
        <f>FWise!M7</f>
        <v>0</v>
      </c>
      <c r="FD15" s="3333">
        <f>GEntry!FN5</f>
        <v>103.44</v>
      </c>
      <c r="FE15" s="15"/>
      <c r="FF15" s="15"/>
      <c r="FG15" s="15"/>
      <c r="FP15" s="297"/>
      <c r="FQ15" s="297"/>
      <c r="HH15" s="297"/>
      <c r="HI15" s="297"/>
    </row>
    <row r="16" spans="1:217" ht="21" customHeight="1" thickBot="1">
      <c r="A16" s="1232">
        <v>0.125</v>
      </c>
      <c r="B16" s="1443">
        <f>GEntry!U6</f>
        <v>30</v>
      </c>
      <c r="C16" s="1440">
        <f>GEntry!V6</f>
        <v>120</v>
      </c>
      <c r="D16" s="1440">
        <f>GEntry!W6</f>
        <v>0</v>
      </c>
      <c r="E16" s="1440">
        <f>GEntry!X6</f>
        <v>0</v>
      </c>
      <c r="F16" s="1441">
        <f>GEntry!Z6</f>
        <v>365</v>
      </c>
      <c r="G16" s="1441">
        <f>GEntry!BU6</f>
        <v>53</v>
      </c>
      <c r="H16" s="1440">
        <f>GEntry!CH6</f>
        <v>20</v>
      </c>
      <c r="I16" s="1440">
        <f>GEntry!AM6</f>
        <v>415</v>
      </c>
      <c r="J16" s="1440">
        <f>GEntry!AO6</f>
        <v>281</v>
      </c>
      <c r="K16" s="1440">
        <f>GEntry!AQ6</f>
        <v>0</v>
      </c>
      <c r="L16" s="1440">
        <f>GEntry!AL6</f>
        <v>0</v>
      </c>
      <c r="M16" s="1440">
        <f>GEntry!AN6</f>
        <v>380</v>
      </c>
      <c r="N16" s="1440">
        <f>GEntry!CF6</f>
        <v>200</v>
      </c>
      <c r="O16" s="1440">
        <f>GEntry!CG6</f>
        <v>7</v>
      </c>
      <c r="P16" s="1440">
        <f>GEntry!CB6</f>
        <v>15</v>
      </c>
      <c r="Q16" s="1440">
        <f>GEntry!CR6</f>
        <v>15</v>
      </c>
      <c r="R16" s="1440">
        <f>GEntry!R6</f>
        <v>217</v>
      </c>
      <c r="S16" s="1440">
        <f>GEntry!P6</f>
        <v>0</v>
      </c>
      <c r="T16" s="1440">
        <f>GEntry!Q6</f>
        <v>0</v>
      </c>
      <c r="U16" s="1440">
        <f>GEntry!BV6</f>
        <v>0</v>
      </c>
      <c r="V16" s="1440">
        <f>GEntry!BW6</f>
        <v>7</v>
      </c>
      <c r="W16" s="1441">
        <f>GEntry!CM6</f>
        <v>7</v>
      </c>
      <c r="X16" s="1440">
        <f>GEntry!BY6</f>
        <v>149</v>
      </c>
      <c r="Y16" s="1440">
        <f>GEntry!CE6</f>
        <v>10</v>
      </c>
      <c r="Z16" s="1440">
        <f>GEntry!CQ6</f>
        <v>8</v>
      </c>
      <c r="AA16" s="1440">
        <f>GEntry!CC6</f>
        <v>0</v>
      </c>
      <c r="AB16" s="1440">
        <f>GEntry!CP6</f>
        <v>40</v>
      </c>
      <c r="AC16" s="1440">
        <f>GEntry!CV6</f>
        <v>18</v>
      </c>
      <c r="AD16" s="1440">
        <f>GEntry!CS6</f>
        <v>37</v>
      </c>
      <c r="AE16" s="1440">
        <f>GEntry!BF6</f>
        <v>17</v>
      </c>
      <c r="AF16" s="1440">
        <f>GEntry!BI6</f>
        <v>19</v>
      </c>
      <c r="AG16" s="1440">
        <f>GEntry!BQ6</f>
        <v>25</v>
      </c>
      <c r="AH16" s="1440">
        <f>GEntry!BR6</f>
        <v>32</v>
      </c>
      <c r="AI16" s="1440">
        <f>GEntry!BS6</f>
        <v>25</v>
      </c>
      <c r="AJ16" s="1440">
        <f>GEntry!BT6</f>
        <v>33</v>
      </c>
      <c r="AK16" s="1440">
        <f>GEntry!BX6</f>
        <v>52</v>
      </c>
      <c r="AL16" s="1440">
        <f>GEntry!AK6</f>
        <v>0</v>
      </c>
      <c r="AM16" s="2230">
        <f>GEntry!B6</f>
        <v>60</v>
      </c>
      <c r="AN16" s="2230">
        <f>GEntry!C6</f>
        <v>80</v>
      </c>
      <c r="AO16" s="1440">
        <f>GEntry!D6</f>
        <v>0</v>
      </c>
      <c r="AP16" s="1440">
        <f>GEntry!E6</f>
        <v>0</v>
      </c>
      <c r="AQ16" s="1440">
        <f>GEntry!F6</f>
        <v>16</v>
      </c>
      <c r="AR16" s="1440">
        <f>GEntry!G6</f>
        <v>0</v>
      </c>
      <c r="AS16" s="1440">
        <f>GEntry!H6</f>
        <v>151</v>
      </c>
      <c r="AT16" s="1440">
        <f>GEntry!J6</f>
        <v>0</v>
      </c>
      <c r="AU16" s="1440">
        <f>GEntry!K6</f>
        <v>130</v>
      </c>
      <c r="AV16" s="1440">
        <f>GEntry!I6</f>
        <v>0</v>
      </c>
      <c r="AW16" s="1440">
        <f>GEntry!BG6</f>
        <v>50</v>
      </c>
      <c r="AX16" s="1440">
        <f>GEntry!M6</f>
        <v>72</v>
      </c>
      <c r="AY16" s="1440">
        <f>GEntry!L6</f>
        <v>0</v>
      </c>
      <c r="AZ16" s="1440">
        <f>GEntry!CJ6</f>
        <v>90</v>
      </c>
      <c r="BA16" s="1440">
        <f>GEntry!CO6</f>
        <v>100</v>
      </c>
      <c r="BB16" s="1440">
        <f>GEntry!CN6</f>
        <v>44</v>
      </c>
      <c r="BC16" s="1440">
        <f>GEntry!BH6</f>
        <v>19</v>
      </c>
      <c r="BD16" s="1440">
        <f>GEntry!BL6</f>
        <v>32</v>
      </c>
      <c r="BE16" s="1440">
        <f>GEntry!AB6</f>
        <v>100</v>
      </c>
      <c r="BF16" s="1440">
        <f>GEntry!AC6</f>
        <v>100</v>
      </c>
      <c r="BG16" s="1440">
        <f>GEntry!AD6</f>
        <v>0</v>
      </c>
      <c r="BH16" s="1440">
        <f>GEntry!AH6</f>
        <v>305</v>
      </c>
      <c r="BI16" s="1440">
        <f>GEntry!AG6</f>
        <v>331</v>
      </c>
      <c r="BJ16" s="1440">
        <f>GEntry!AF6</f>
        <v>129</v>
      </c>
      <c r="BK16" s="1440">
        <f>GEntry!T6</f>
        <v>78</v>
      </c>
      <c r="BL16" s="1440">
        <f>GEntry!AJ6</f>
        <v>100</v>
      </c>
      <c r="BM16" s="1440">
        <f>GEntry!AE6</f>
        <v>42</v>
      </c>
      <c r="BN16" s="1440">
        <f>GEntry!AI6</f>
        <v>0</v>
      </c>
      <c r="BO16" s="1440">
        <f>GEntry!CI6</f>
        <v>5</v>
      </c>
      <c r="BP16" s="1441">
        <f>GEntry!CL6</f>
        <v>45</v>
      </c>
      <c r="BQ16" s="1441">
        <f>GEntry!CD6</f>
        <v>85</v>
      </c>
      <c r="BR16" s="1441">
        <f>GEntry!O6</f>
        <v>0</v>
      </c>
      <c r="BS16" s="1440">
        <f>GEntry!CA6</f>
        <v>0</v>
      </c>
      <c r="BT16" s="1441">
        <f>GEntry!BM6</f>
        <v>22</v>
      </c>
      <c r="BU16" s="1441">
        <f>GEntry!BN6</f>
        <v>11</v>
      </c>
      <c r="BV16" s="1441">
        <f>GEntry!BO6</f>
        <v>33</v>
      </c>
      <c r="BW16" s="1441">
        <f>GEntry!BP6</f>
        <v>0</v>
      </c>
      <c r="BX16" s="1430">
        <f>GEntry!BK6</f>
        <v>144</v>
      </c>
      <c r="BY16" s="1441">
        <f>GEntry!AP6</f>
        <v>44</v>
      </c>
      <c r="BZ16" s="1441">
        <f>GEntry!BZ6</f>
        <v>91</v>
      </c>
      <c r="CA16" s="1441">
        <f>GEntry!BJ6</f>
        <v>20</v>
      </c>
      <c r="CB16" s="2232">
        <f>GEntry!CU6</f>
        <v>0</v>
      </c>
      <c r="CC16" s="1441">
        <f>GEntry!AR6</f>
        <v>70</v>
      </c>
      <c r="CD16" s="1441">
        <f>GEntry!AS6</f>
        <v>60</v>
      </c>
      <c r="CE16" s="1441">
        <f>GEntry!BC6</f>
        <v>50</v>
      </c>
      <c r="CF16" s="1441">
        <f>GEntry!CK6</f>
        <v>50</v>
      </c>
      <c r="CG16" s="1441">
        <f>GEntry!CT6</f>
        <v>0</v>
      </c>
      <c r="CH16" s="1441">
        <f>GEntry!AT6</f>
        <v>286</v>
      </c>
      <c r="CI16" s="1441">
        <f>GEntry!AU6</f>
        <v>32</v>
      </c>
      <c r="CJ16" s="1441">
        <f>GEntry!AV6</f>
        <v>89</v>
      </c>
      <c r="CK16" s="1441">
        <f>GEntry!AW6</f>
        <v>47</v>
      </c>
      <c r="CL16" s="1441">
        <f>GEntry!AX6</f>
        <v>78</v>
      </c>
      <c r="CM16" s="1441">
        <f>GEntry!AY6</f>
        <v>0</v>
      </c>
      <c r="CN16" s="1441">
        <f>GEntry!AZ6</f>
        <v>44</v>
      </c>
      <c r="CO16" s="1441">
        <f>GEntry!BA6</f>
        <v>8</v>
      </c>
      <c r="CP16" s="1441">
        <f>GEntry!BE6</f>
        <v>300</v>
      </c>
      <c r="CQ16" s="1441">
        <f>GEntry!BD6</f>
        <v>8</v>
      </c>
      <c r="CR16" s="1837">
        <f>GEntry!BB6</f>
        <v>11</v>
      </c>
      <c r="CS16" s="1837">
        <f>GEntry!N6</f>
        <v>0</v>
      </c>
      <c r="CT16" s="1837">
        <f>GEntry!S6</f>
        <v>140</v>
      </c>
      <c r="CU16" s="1441">
        <f>GEntry!CW6</f>
        <v>307</v>
      </c>
      <c r="CV16" s="1837">
        <f>GEntry!CX6</f>
        <v>0</v>
      </c>
      <c r="CW16" s="1837">
        <f>GEntry!CY6</f>
        <v>55</v>
      </c>
      <c r="CX16" s="1441">
        <f>GEntry!CZ6</f>
        <v>0</v>
      </c>
      <c r="CY16" s="1441">
        <f>GEntry!DA6</f>
        <v>100</v>
      </c>
      <c r="CZ16" s="1841"/>
      <c r="DA16" s="1449">
        <f>GEntry!ED6</f>
        <v>488</v>
      </c>
      <c r="DB16" s="1446">
        <f>GEntry!EB6</f>
        <v>0</v>
      </c>
      <c r="DC16" s="1446">
        <f>GEntry!EE6</f>
        <v>412</v>
      </c>
      <c r="DD16" s="1446">
        <f>GEntry!DI6</f>
        <v>10</v>
      </c>
      <c r="DE16" s="1446">
        <f>GEntry!DJ6</f>
        <v>32</v>
      </c>
      <c r="DF16" s="1446">
        <f>GEntry!DN6</f>
        <v>120</v>
      </c>
      <c r="DG16" s="1446">
        <f>GEntry!DH6</f>
        <v>0</v>
      </c>
      <c r="DH16" s="1446">
        <f>GEntry!DL6</f>
        <v>0</v>
      </c>
      <c r="DI16" s="1446">
        <f>GEntry!DM6</f>
        <v>0</v>
      </c>
      <c r="DJ16" s="1446">
        <f>GEntry!EA6</f>
        <v>36</v>
      </c>
      <c r="DK16" s="1446">
        <f>GEntry!DZ6</f>
        <v>32</v>
      </c>
      <c r="DL16" s="1446">
        <f>GEntry!DW6</f>
        <v>184</v>
      </c>
      <c r="DM16" s="1446">
        <f>GEntry!DX6</f>
        <v>31</v>
      </c>
      <c r="DN16" s="1446">
        <f>GEntry!DT6</f>
        <v>82</v>
      </c>
      <c r="DO16" s="1446">
        <f>GEntry!DU6</f>
        <v>0</v>
      </c>
      <c r="DP16" s="1446">
        <f>GEntry!EL6</f>
        <v>0</v>
      </c>
      <c r="DQ16" s="1446">
        <f>GEntry!EK6</f>
        <v>0</v>
      </c>
      <c r="DR16" s="1446">
        <f>GEntry!EM6</f>
        <v>0</v>
      </c>
      <c r="DS16" s="1446">
        <f>GEntry!EU6</f>
        <v>0</v>
      </c>
      <c r="DT16" s="1446">
        <f>GEntry!FD6</f>
        <v>100</v>
      </c>
      <c r="DU16" s="1446">
        <f>GEntry!EY6</f>
        <v>40</v>
      </c>
      <c r="DV16" s="1446">
        <f>GEntry!EZ6</f>
        <v>43</v>
      </c>
      <c r="DW16" s="1446">
        <f>GEntry!FA6</f>
        <v>36</v>
      </c>
      <c r="DX16" s="1446">
        <f>GEntry!FC6</f>
        <v>52</v>
      </c>
      <c r="DY16" s="1446">
        <f>GEntry!FB6</f>
        <v>41</v>
      </c>
      <c r="DZ16" s="1446">
        <f>GEntry!EV6</f>
        <v>18</v>
      </c>
      <c r="EA16" s="1446">
        <f>GEntry!EW6</f>
        <v>10</v>
      </c>
      <c r="EB16" s="1446">
        <f>GEntry!EX6</f>
        <v>11</v>
      </c>
      <c r="EC16" s="2228">
        <f>GEntry!EH6</f>
        <v>0</v>
      </c>
      <c r="ED16" s="2228">
        <f>GEntry!EI6</f>
        <v>0</v>
      </c>
      <c r="EE16" s="2228">
        <f>GEntry!EJ6</f>
        <v>0</v>
      </c>
      <c r="EF16" s="1446">
        <f>GEntry!FG6</f>
        <v>16</v>
      </c>
      <c r="EG16" s="1447">
        <f>GEntry!FH6</f>
        <v>18</v>
      </c>
      <c r="EH16" s="1447">
        <f>GEntry!EO6</f>
        <v>216</v>
      </c>
      <c r="EI16" s="1447">
        <f>GEntry!EP6</f>
        <v>0</v>
      </c>
      <c r="EJ16" s="1447">
        <f>GEntry!EQ6</f>
        <v>0</v>
      </c>
      <c r="EK16" s="1447">
        <f>GEntry!ER6</f>
        <v>150</v>
      </c>
      <c r="EL16" s="1447">
        <f>GEntry!DV6</f>
        <v>96</v>
      </c>
      <c r="EM16" s="1447">
        <f>GEntry!DY6</f>
        <v>0</v>
      </c>
      <c r="EN16" s="1445">
        <f>GEntry!ES6</f>
        <v>152</v>
      </c>
      <c r="EO16" s="1446">
        <f>GEntry!ET6</f>
        <v>0</v>
      </c>
      <c r="EP16" s="1844"/>
      <c r="EQ16" s="1738">
        <f>SUM(B16:CZ16)</f>
        <v>6861</v>
      </c>
      <c r="ER16" s="1737">
        <f t="shared" si="9"/>
        <v>2426</v>
      </c>
      <c r="ES16" s="1734">
        <f t="shared" si="10"/>
        <v>9287</v>
      </c>
      <c r="ET16" s="1310">
        <f t="shared" si="0"/>
        <v>4057</v>
      </c>
      <c r="EU16" s="1310">
        <f t="shared" si="1"/>
        <v>488</v>
      </c>
      <c r="EV16" s="1310">
        <f t="shared" si="2"/>
        <v>1722</v>
      </c>
      <c r="EW16" s="1310">
        <f t="shared" si="3"/>
        <v>1717</v>
      </c>
      <c r="EX16" s="1310">
        <f t="shared" si="4"/>
        <v>0</v>
      </c>
      <c r="EY16" s="1310">
        <f t="shared" si="5"/>
        <v>140</v>
      </c>
      <c r="EZ16" s="1310">
        <f t="shared" si="6"/>
        <v>1019</v>
      </c>
      <c r="FA16" s="1310">
        <f t="shared" si="7"/>
        <v>144</v>
      </c>
      <c r="FB16" s="1733">
        <f t="shared" si="8"/>
        <v>0</v>
      </c>
      <c r="FC16" s="1732">
        <f>FWise!M8</f>
        <v>0</v>
      </c>
      <c r="FD16" s="3333">
        <f>GEntry!FN6</f>
        <v>103.45</v>
      </c>
      <c r="FE16" s="15"/>
      <c r="FF16" s="15"/>
      <c r="FG16" s="15"/>
      <c r="FP16" s="297"/>
      <c r="FQ16" s="297"/>
      <c r="HH16" s="297"/>
      <c r="HI16" s="297"/>
    </row>
    <row r="17" spans="1:233" ht="23.25" customHeight="1" thickBot="1">
      <c r="A17" s="1232">
        <v>0.16666666666666699</v>
      </c>
      <c r="B17" s="1443">
        <f>GEntry!U7</f>
        <v>30</v>
      </c>
      <c r="C17" s="1440">
        <f>GEntry!V7</f>
        <v>120</v>
      </c>
      <c r="D17" s="1440">
        <f>GEntry!W7</f>
        <v>0</v>
      </c>
      <c r="E17" s="1440">
        <f>GEntry!X7</f>
        <v>0</v>
      </c>
      <c r="F17" s="1441">
        <f>GEntry!Z7</f>
        <v>360</v>
      </c>
      <c r="G17" s="1441">
        <f>GEntry!BU7</f>
        <v>52</v>
      </c>
      <c r="H17" s="1440">
        <f>GEntry!CH7</f>
        <v>20</v>
      </c>
      <c r="I17" s="1440">
        <f>GEntry!AM7</f>
        <v>415</v>
      </c>
      <c r="J17" s="1440">
        <f>GEntry!AO7</f>
        <v>292</v>
      </c>
      <c r="K17" s="1440">
        <f>GEntry!AQ7</f>
        <v>0</v>
      </c>
      <c r="L17" s="1440">
        <f>GEntry!AL7</f>
        <v>0</v>
      </c>
      <c r="M17" s="1440">
        <f>GEntry!AN7</f>
        <v>390</v>
      </c>
      <c r="N17" s="1440">
        <f>GEntry!CF7</f>
        <v>200</v>
      </c>
      <c r="O17" s="1440">
        <f>GEntry!CG7</f>
        <v>7</v>
      </c>
      <c r="P17" s="1440">
        <f>GEntry!CB7</f>
        <v>15</v>
      </c>
      <c r="Q17" s="1440">
        <f>GEntry!CR7</f>
        <v>15</v>
      </c>
      <c r="R17" s="1440">
        <f>GEntry!R7</f>
        <v>219</v>
      </c>
      <c r="S17" s="1440">
        <f>GEntry!P7</f>
        <v>0</v>
      </c>
      <c r="T17" s="1440">
        <f>GEntry!Q7</f>
        <v>0</v>
      </c>
      <c r="U17" s="1440">
        <f>GEntry!BV7</f>
        <v>0</v>
      </c>
      <c r="V17" s="1440">
        <f>GEntry!BW7</f>
        <v>7</v>
      </c>
      <c r="W17" s="1441">
        <f>GEntry!CM7</f>
        <v>7</v>
      </c>
      <c r="X17" s="1440">
        <f>GEntry!BY7</f>
        <v>149</v>
      </c>
      <c r="Y17" s="1440">
        <f>GEntry!CE7</f>
        <v>10</v>
      </c>
      <c r="Z17" s="1440">
        <f>GEntry!CQ7</f>
        <v>8</v>
      </c>
      <c r="AA17" s="1440">
        <f>GEntry!CC7</f>
        <v>0</v>
      </c>
      <c r="AB17" s="1440">
        <f>GEntry!CP7</f>
        <v>40</v>
      </c>
      <c r="AC17" s="1440">
        <f>GEntry!CV7</f>
        <v>18</v>
      </c>
      <c r="AD17" s="1440">
        <f>GEntry!CS7</f>
        <v>18</v>
      </c>
      <c r="AE17" s="1440">
        <f>GEntry!BF7</f>
        <v>17</v>
      </c>
      <c r="AF17" s="1440">
        <f>GEntry!BI7</f>
        <v>19</v>
      </c>
      <c r="AG17" s="1440">
        <f>GEntry!BQ7</f>
        <v>25</v>
      </c>
      <c r="AH17" s="1440">
        <f>GEntry!BR7</f>
        <v>32</v>
      </c>
      <c r="AI17" s="1440">
        <f>GEntry!BS7</f>
        <v>25</v>
      </c>
      <c r="AJ17" s="1440">
        <f>GEntry!BT7</f>
        <v>33</v>
      </c>
      <c r="AK17" s="1440">
        <f>GEntry!BX7</f>
        <v>47</v>
      </c>
      <c r="AL17" s="1440">
        <f>GEntry!AK7</f>
        <v>0</v>
      </c>
      <c r="AM17" s="2230">
        <f>GEntry!B7</f>
        <v>60</v>
      </c>
      <c r="AN17" s="2230">
        <f>GEntry!C7</f>
        <v>80</v>
      </c>
      <c r="AO17" s="1440">
        <f>GEntry!D7</f>
        <v>0</v>
      </c>
      <c r="AP17" s="1440">
        <f>GEntry!E7</f>
        <v>0</v>
      </c>
      <c r="AQ17" s="1440">
        <f>GEntry!F7</f>
        <v>16</v>
      </c>
      <c r="AR17" s="1440">
        <f>GEntry!G7</f>
        <v>0</v>
      </c>
      <c r="AS17" s="1440">
        <f>GEntry!H7</f>
        <v>151</v>
      </c>
      <c r="AT17" s="1440">
        <f>GEntry!J7</f>
        <v>0</v>
      </c>
      <c r="AU17" s="1440">
        <f>GEntry!K7</f>
        <v>130</v>
      </c>
      <c r="AV17" s="1440">
        <f>GEntry!I7</f>
        <v>0</v>
      </c>
      <c r="AW17" s="1440">
        <f>GEntry!BG7</f>
        <v>50</v>
      </c>
      <c r="AX17" s="1440">
        <f>GEntry!M7</f>
        <v>72</v>
      </c>
      <c r="AY17" s="1440">
        <f>GEntry!L7</f>
        <v>0</v>
      </c>
      <c r="AZ17" s="1440">
        <f>GEntry!CJ7</f>
        <v>90</v>
      </c>
      <c r="BA17" s="1440">
        <f>GEntry!CO7</f>
        <v>100</v>
      </c>
      <c r="BB17" s="1440">
        <f>GEntry!CN7</f>
        <v>45</v>
      </c>
      <c r="BC17" s="1440">
        <f>GEntry!BH7</f>
        <v>19</v>
      </c>
      <c r="BD17" s="1440">
        <f>GEntry!BL7</f>
        <v>32</v>
      </c>
      <c r="BE17" s="1440">
        <f>GEntry!AB7</f>
        <v>100</v>
      </c>
      <c r="BF17" s="1440">
        <f>GEntry!AC7</f>
        <v>100</v>
      </c>
      <c r="BG17" s="1440">
        <f>GEntry!AD7</f>
        <v>0</v>
      </c>
      <c r="BH17" s="1440">
        <f>GEntry!AH7</f>
        <v>300</v>
      </c>
      <c r="BI17" s="1440">
        <f>GEntry!AG7</f>
        <v>301</v>
      </c>
      <c r="BJ17" s="1440">
        <f>GEntry!AF7</f>
        <v>183</v>
      </c>
      <c r="BK17" s="1440">
        <f>GEntry!T7</f>
        <v>78</v>
      </c>
      <c r="BL17" s="1440">
        <f>GEntry!AJ7</f>
        <v>100</v>
      </c>
      <c r="BM17" s="1440">
        <f>GEntry!AE7</f>
        <v>42</v>
      </c>
      <c r="BN17" s="1440">
        <f>GEntry!AI7</f>
        <v>0</v>
      </c>
      <c r="BO17" s="1440">
        <f>GEntry!CI7</f>
        <v>5</v>
      </c>
      <c r="BP17" s="1441">
        <f>GEntry!CL7</f>
        <v>45</v>
      </c>
      <c r="BQ17" s="1441">
        <f>GEntry!CD7</f>
        <v>85</v>
      </c>
      <c r="BR17" s="1441">
        <f>GEntry!O7</f>
        <v>0</v>
      </c>
      <c r="BS17" s="1440">
        <f>GEntry!CA7</f>
        <v>0</v>
      </c>
      <c r="BT17" s="1441">
        <f>GEntry!BM7</f>
        <v>22</v>
      </c>
      <c r="BU17" s="1441">
        <f>GEntry!BN7</f>
        <v>11</v>
      </c>
      <c r="BV17" s="1441">
        <f>GEntry!BO7</f>
        <v>33</v>
      </c>
      <c r="BW17" s="1441">
        <f>GEntry!BP7</f>
        <v>0</v>
      </c>
      <c r="BX17" s="1430">
        <f>GEntry!BK7</f>
        <v>144</v>
      </c>
      <c r="BY17" s="1441">
        <f>GEntry!AP7</f>
        <v>44</v>
      </c>
      <c r="BZ17" s="1441">
        <f>GEntry!BZ7</f>
        <v>91</v>
      </c>
      <c r="CA17" s="1441">
        <f>GEntry!BJ7</f>
        <v>20</v>
      </c>
      <c r="CB17" s="2232">
        <f>GEntry!CU7</f>
        <v>0</v>
      </c>
      <c r="CC17" s="1441">
        <f>GEntry!AR7</f>
        <v>70</v>
      </c>
      <c r="CD17" s="1441">
        <f>GEntry!AS7</f>
        <v>60</v>
      </c>
      <c r="CE17" s="1441">
        <f>GEntry!BC7</f>
        <v>50</v>
      </c>
      <c r="CF17" s="1441">
        <f>GEntry!CK7</f>
        <v>50</v>
      </c>
      <c r="CG17" s="1441">
        <f>GEntry!CT7</f>
        <v>0</v>
      </c>
      <c r="CH17" s="1441">
        <f>GEntry!AT7</f>
        <v>288</v>
      </c>
      <c r="CI17" s="1441">
        <f>GEntry!AU7</f>
        <v>32</v>
      </c>
      <c r="CJ17" s="1441">
        <f>GEntry!AV7</f>
        <v>89</v>
      </c>
      <c r="CK17" s="1441">
        <f>GEntry!AW7</f>
        <v>47</v>
      </c>
      <c r="CL17" s="1441">
        <f>GEntry!AX7</f>
        <v>78</v>
      </c>
      <c r="CM17" s="1441">
        <f>GEntry!AY7</f>
        <v>0</v>
      </c>
      <c r="CN17" s="1441">
        <f>GEntry!AZ7</f>
        <v>44</v>
      </c>
      <c r="CO17" s="1441">
        <f>GEntry!BA7</f>
        <v>8</v>
      </c>
      <c r="CP17" s="1441">
        <f>GEntry!BE7</f>
        <v>290</v>
      </c>
      <c r="CQ17" s="1441">
        <f>GEntry!BD7</f>
        <v>8</v>
      </c>
      <c r="CR17" s="1837">
        <f>GEntry!BB7</f>
        <v>11</v>
      </c>
      <c r="CS17" s="1837">
        <f>GEntry!N7</f>
        <v>0</v>
      </c>
      <c r="CT17" s="1837">
        <f>GEntry!S7</f>
        <v>100</v>
      </c>
      <c r="CU17" s="1441">
        <f>GEntry!CW7</f>
        <v>307</v>
      </c>
      <c r="CV17" s="1837">
        <f>GEntry!CX7</f>
        <v>0</v>
      </c>
      <c r="CW17" s="1837">
        <f>GEntry!CY7</f>
        <v>55</v>
      </c>
      <c r="CX17" s="1441">
        <f>GEntry!CZ7</f>
        <v>0</v>
      </c>
      <c r="CY17" s="1441">
        <f>GEntry!DA7</f>
        <v>78</v>
      </c>
      <c r="CZ17" s="1841"/>
      <c r="DA17" s="1449">
        <f>GEntry!ED7</f>
        <v>488</v>
      </c>
      <c r="DB17" s="1446">
        <f>GEntry!EB7</f>
        <v>0</v>
      </c>
      <c r="DC17" s="1446">
        <f>GEntry!EE7</f>
        <v>414</v>
      </c>
      <c r="DD17" s="1446">
        <f>GEntry!DI7</f>
        <v>10</v>
      </c>
      <c r="DE17" s="1446">
        <f>GEntry!DJ7</f>
        <v>16</v>
      </c>
      <c r="DF17" s="1446">
        <f>GEntry!DN7</f>
        <v>120</v>
      </c>
      <c r="DG17" s="1446">
        <f>GEntry!DH7</f>
        <v>0</v>
      </c>
      <c r="DH17" s="1446">
        <f>GEntry!DL7</f>
        <v>0</v>
      </c>
      <c r="DI17" s="1446">
        <f>GEntry!DM7</f>
        <v>0</v>
      </c>
      <c r="DJ17" s="1446">
        <f>GEntry!EA7</f>
        <v>25</v>
      </c>
      <c r="DK17" s="1446">
        <f>GEntry!DZ7</f>
        <v>8</v>
      </c>
      <c r="DL17" s="1446">
        <f>GEntry!DW7</f>
        <v>164</v>
      </c>
      <c r="DM17" s="1446">
        <f>GEntry!DX7</f>
        <v>32</v>
      </c>
      <c r="DN17" s="1446">
        <f>GEntry!DT7</f>
        <v>82</v>
      </c>
      <c r="DO17" s="1446">
        <f>GEntry!DU7</f>
        <v>0</v>
      </c>
      <c r="DP17" s="1446">
        <f>GEntry!EL7</f>
        <v>0</v>
      </c>
      <c r="DQ17" s="1446">
        <f>GEntry!EK7</f>
        <v>0</v>
      </c>
      <c r="DR17" s="1446">
        <f>GEntry!EM7</f>
        <v>0</v>
      </c>
      <c r="DS17" s="1446">
        <f>GEntry!EU7</f>
        <v>0</v>
      </c>
      <c r="DT17" s="1446">
        <f>GEntry!FD7</f>
        <v>100</v>
      </c>
      <c r="DU17" s="1446">
        <f>GEntry!EY7</f>
        <v>40</v>
      </c>
      <c r="DV17" s="1446">
        <f>GEntry!EZ7</f>
        <v>43</v>
      </c>
      <c r="DW17" s="1446">
        <f>GEntry!FA7</f>
        <v>36</v>
      </c>
      <c r="DX17" s="1446">
        <f>GEntry!FC7</f>
        <v>52</v>
      </c>
      <c r="DY17" s="1446">
        <f>GEntry!FB7</f>
        <v>40</v>
      </c>
      <c r="DZ17" s="1446">
        <f>GEntry!EV7</f>
        <v>18</v>
      </c>
      <c r="EA17" s="1446">
        <f>GEntry!EW7</f>
        <v>10</v>
      </c>
      <c r="EB17" s="1446">
        <f>GEntry!EX7</f>
        <v>8</v>
      </c>
      <c r="EC17" s="2228">
        <f>GEntry!EH7</f>
        <v>0</v>
      </c>
      <c r="ED17" s="2228">
        <f>GEntry!EI7</f>
        <v>0</v>
      </c>
      <c r="EE17" s="2228">
        <f>GEntry!EJ7</f>
        <v>0</v>
      </c>
      <c r="EF17" s="1446">
        <f>GEntry!FG7</f>
        <v>16</v>
      </c>
      <c r="EG17" s="1447">
        <f>GEntry!FH7</f>
        <v>18</v>
      </c>
      <c r="EH17" s="1447">
        <f>GEntry!EO7</f>
        <v>218</v>
      </c>
      <c r="EI17" s="1447">
        <f>GEntry!EP7</f>
        <v>0</v>
      </c>
      <c r="EJ17" s="1447">
        <f>GEntry!EQ7</f>
        <v>0</v>
      </c>
      <c r="EK17" s="1447">
        <f>GEntry!ER7</f>
        <v>139</v>
      </c>
      <c r="EL17" s="1447">
        <f>GEntry!DV7</f>
        <v>96</v>
      </c>
      <c r="EM17" s="1447">
        <f>GEntry!DY7</f>
        <v>0</v>
      </c>
      <c r="EN17" s="1445">
        <f>GEntry!ES7</f>
        <v>156</v>
      </c>
      <c r="EO17" s="1446">
        <f>GEntry!ET7</f>
        <v>0</v>
      </c>
      <c r="EP17" s="1844"/>
      <c r="EQ17" s="1738">
        <f t="shared" ref="EQ17:EQ41" si="11">SUM(B17:CZ17)</f>
        <v>6804</v>
      </c>
      <c r="ER17" s="1737">
        <f t="shared" si="9"/>
        <v>2349</v>
      </c>
      <c r="ES17" s="1734">
        <f t="shared" si="10"/>
        <v>9153</v>
      </c>
      <c r="ET17" s="1310">
        <f t="shared" si="0"/>
        <v>4060</v>
      </c>
      <c r="EU17" s="1310">
        <f t="shared" si="1"/>
        <v>488</v>
      </c>
      <c r="EV17" s="1310">
        <f t="shared" si="2"/>
        <v>1733</v>
      </c>
      <c r="EW17" s="1310">
        <f t="shared" si="3"/>
        <v>1592</v>
      </c>
      <c r="EX17" s="1310">
        <f t="shared" si="4"/>
        <v>0</v>
      </c>
      <c r="EY17" s="1310">
        <f t="shared" si="5"/>
        <v>140</v>
      </c>
      <c r="EZ17" s="1310">
        <f t="shared" si="6"/>
        <v>996</v>
      </c>
      <c r="FA17" s="1310">
        <f t="shared" si="7"/>
        <v>144</v>
      </c>
      <c r="FB17" s="1733">
        <f t="shared" si="8"/>
        <v>0</v>
      </c>
      <c r="FC17" s="1732">
        <f>FWise!M9</f>
        <v>0</v>
      </c>
      <c r="FD17" s="3333">
        <f>GEntry!FN7</f>
        <v>103.46</v>
      </c>
      <c r="FE17" s="15"/>
      <c r="FF17" s="15"/>
      <c r="FG17" s="15"/>
      <c r="FP17" s="297"/>
      <c r="FQ17" s="297"/>
      <c r="HH17" s="297"/>
      <c r="HI17" s="297"/>
    </row>
    <row r="18" spans="1:233" ht="22.5" customHeight="1" thickBot="1">
      <c r="A18" s="1233">
        <v>0.20833333333333401</v>
      </c>
      <c r="B18" s="1443">
        <f>GEntry!U8</f>
        <v>30</v>
      </c>
      <c r="C18" s="1440">
        <f>GEntry!V8</f>
        <v>120</v>
      </c>
      <c r="D18" s="1440">
        <f>GEntry!W8</f>
        <v>0</v>
      </c>
      <c r="E18" s="1440">
        <f>GEntry!X8</f>
        <v>0</v>
      </c>
      <c r="F18" s="1441">
        <f>GEntry!Z8</f>
        <v>360</v>
      </c>
      <c r="G18" s="1441">
        <f>GEntry!BU8</f>
        <v>53</v>
      </c>
      <c r="H18" s="1440">
        <f>GEntry!CH8</f>
        <v>20</v>
      </c>
      <c r="I18" s="1440">
        <f>GEntry!AM8</f>
        <v>415</v>
      </c>
      <c r="J18" s="1440">
        <f>GEntry!AO8</f>
        <v>291</v>
      </c>
      <c r="K18" s="1440">
        <f>GEntry!AQ8</f>
        <v>0</v>
      </c>
      <c r="L18" s="1440">
        <f>GEntry!AL8</f>
        <v>0</v>
      </c>
      <c r="M18" s="1440">
        <f>GEntry!AN8</f>
        <v>400</v>
      </c>
      <c r="N18" s="1440">
        <f>GEntry!CF8</f>
        <v>200</v>
      </c>
      <c r="O18" s="1440">
        <f>GEntry!CG8</f>
        <v>7</v>
      </c>
      <c r="P18" s="1440">
        <f>GEntry!CB8</f>
        <v>15</v>
      </c>
      <c r="Q18" s="1440">
        <f>GEntry!CR8</f>
        <v>15</v>
      </c>
      <c r="R18" s="1440">
        <f>GEntry!R8</f>
        <v>220</v>
      </c>
      <c r="S18" s="1440">
        <f>GEntry!P8</f>
        <v>0</v>
      </c>
      <c r="T18" s="1440">
        <f>GEntry!Q8</f>
        <v>0</v>
      </c>
      <c r="U18" s="1440">
        <f>GEntry!BV8</f>
        <v>0</v>
      </c>
      <c r="V18" s="1440">
        <f>GEntry!BW8</f>
        <v>7</v>
      </c>
      <c r="W18" s="1441">
        <f>GEntry!CM8</f>
        <v>7</v>
      </c>
      <c r="X18" s="1440">
        <f>GEntry!BY8</f>
        <v>149</v>
      </c>
      <c r="Y18" s="1440">
        <f>GEntry!CE8</f>
        <v>10</v>
      </c>
      <c r="Z18" s="1440">
        <f>GEntry!CQ8</f>
        <v>8</v>
      </c>
      <c r="AA18" s="1440">
        <f>GEntry!CC8</f>
        <v>0</v>
      </c>
      <c r="AB18" s="1440">
        <f>GEntry!CP8</f>
        <v>6</v>
      </c>
      <c r="AC18" s="1440">
        <f>GEntry!CV8</f>
        <v>18</v>
      </c>
      <c r="AD18" s="1440">
        <f>GEntry!CS8</f>
        <v>18</v>
      </c>
      <c r="AE18" s="1440">
        <f>GEntry!BF8</f>
        <v>17</v>
      </c>
      <c r="AF18" s="1440">
        <f>GEntry!BI8</f>
        <v>19</v>
      </c>
      <c r="AG18" s="1440">
        <f>GEntry!BQ8</f>
        <v>25</v>
      </c>
      <c r="AH18" s="1440">
        <f>GEntry!BR8</f>
        <v>32</v>
      </c>
      <c r="AI18" s="1440">
        <f>GEntry!BS8</f>
        <v>25</v>
      </c>
      <c r="AJ18" s="1440">
        <f>GEntry!BT8</f>
        <v>33</v>
      </c>
      <c r="AK18" s="1440">
        <f>GEntry!BX8</f>
        <v>43</v>
      </c>
      <c r="AL18" s="1440">
        <f>GEntry!AK8</f>
        <v>0</v>
      </c>
      <c r="AM18" s="2230">
        <f>GEntry!B8</f>
        <v>60</v>
      </c>
      <c r="AN18" s="2230">
        <f>GEntry!C8</f>
        <v>80</v>
      </c>
      <c r="AO18" s="1440">
        <f>GEntry!D8</f>
        <v>0</v>
      </c>
      <c r="AP18" s="1440">
        <f>GEntry!E8</f>
        <v>0</v>
      </c>
      <c r="AQ18" s="1440">
        <f>GEntry!F8</f>
        <v>16</v>
      </c>
      <c r="AR18" s="1440">
        <f>GEntry!G8</f>
        <v>0</v>
      </c>
      <c r="AS18" s="1440">
        <f>GEntry!H8</f>
        <v>151</v>
      </c>
      <c r="AT18" s="1440">
        <f>GEntry!J8</f>
        <v>0</v>
      </c>
      <c r="AU18" s="1440">
        <f>GEntry!K8</f>
        <v>60</v>
      </c>
      <c r="AV18" s="1440">
        <f>GEntry!I8</f>
        <v>0</v>
      </c>
      <c r="AW18" s="1440">
        <f>GEntry!BG8</f>
        <v>42</v>
      </c>
      <c r="AX18" s="1440">
        <f>GEntry!M8</f>
        <v>72</v>
      </c>
      <c r="AY18" s="1440">
        <f>GEntry!L8</f>
        <v>0</v>
      </c>
      <c r="AZ18" s="1440">
        <f>GEntry!CJ8</f>
        <v>90</v>
      </c>
      <c r="BA18" s="1440">
        <f>GEntry!CO8</f>
        <v>82</v>
      </c>
      <c r="BB18" s="1440">
        <f>GEntry!CN8</f>
        <v>46</v>
      </c>
      <c r="BC18" s="1440">
        <f>GEntry!BH8</f>
        <v>19</v>
      </c>
      <c r="BD18" s="1440">
        <f>GEntry!BL8</f>
        <v>32</v>
      </c>
      <c r="BE18" s="1440">
        <f>GEntry!AB8</f>
        <v>100</v>
      </c>
      <c r="BF18" s="1440">
        <f>GEntry!AC8</f>
        <v>100</v>
      </c>
      <c r="BG18" s="1440">
        <f>GEntry!AD8</f>
        <v>0</v>
      </c>
      <c r="BH18" s="1440">
        <f>GEntry!AH8</f>
        <v>300</v>
      </c>
      <c r="BI18" s="1440">
        <f>GEntry!AG8</f>
        <v>301</v>
      </c>
      <c r="BJ18" s="1440">
        <f>GEntry!AF8</f>
        <v>190</v>
      </c>
      <c r="BK18" s="1440">
        <f>GEntry!T8</f>
        <v>78</v>
      </c>
      <c r="BL18" s="1440">
        <f>GEntry!AJ8</f>
        <v>100</v>
      </c>
      <c r="BM18" s="1440">
        <f>GEntry!AE8</f>
        <v>42</v>
      </c>
      <c r="BN18" s="1440">
        <f>GEntry!AI8</f>
        <v>0</v>
      </c>
      <c r="BO18" s="1440">
        <f>GEntry!CI8</f>
        <v>5</v>
      </c>
      <c r="BP18" s="1441">
        <f>GEntry!CL8</f>
        <v>45</v>
      </c>
      <c r="BQ18" s="1441">
        <f>GEntry!CD8</f>
        <v>85</v>
      </c>
      <c r="BR18" s="1441">
        <f>GEntry!O8</f>
        <v>0</v>
      </c>
      <c r="BS18" s="1440">
        <f>GEntry!CA8</f>
        <v>0</v>
      </c>
      <c r="BT18" s="1441">
        <f>GEntry!BM8</f>
        <v>22</v>
      </c>
      <c r="BU18" s="1441">
        <f>GEntry!BN8</f>
        <v>11</v>
      </c>
      <c r="BV18" s="1441">
        <f>GEntry!BO8</f>
        <v>33</v>
      </c>
      <c r="BW18" s="1441">
        <f>GEntry!BP8</f>
        <v>18</v>
      </c>
      <c r="BX18" s="1430">
        <f>GEntry!BK8</f>
        <v>142</v>
      </c>
      <c r="BY18" s="1441">
        <f>GEntry!AP8</f>
        <v>44</v>
      </c>
      <c r="BZ18" s="1441">
        <f>GEntry!BZ8</f>
        <v>91</v>
      </c>
      <c r="CA18" s="1441">
        <f>GEntry!BJ8</f>
        <v>0</v>
      </c>
      <c r="CB18" s="2232">
        <f>GEntry!CU8</f>
        <v>0</v>
      </c>
      <c r="CC18" s="1441">
        <f>GEntry!AR8</f>
        <v>70</v>
      </c>
      <c r="CD18" s="1441">
        <f>GEntry!AS8</f>
        <v>60</v>
      </c>
      <c r="CE18" s="1441">
        <f>GEntry!BC8</f>
        <v>50</v>
      </c>
      <c r="CF18" s="1441">
        <f>GEntry!CK8</f>
        <v>50</v>
      </c>
      <c r="CG18" s="1441">
        <f>GEntry!CT8</f>
        <v>0</v>
      </c>
      <c r="CH18" s="1441">
        <f>GEntry!AT8</f>
        <v>294</v>
      </c>
      <c r="CI18" s="1441">
        <f>GEntry!AU8</f>
        <v>32</v>
      </c>
      <c r="CJ18" s="1441">
        <f>GEntry!AV8</f>
        <v>89</v>
      </c>
      <c r="CK18" s="1441">
        <f>GEntry!AW8</f>
        <v>47</v>
      </c>
      <c r="CL18" s="1441">
        <f>GEntry!AX8</f>
        <v>78</v>
      </c>
      <c r="CM18" s="1441">
        <f>GEntry!AY8</f>
        <v>0</v>
      </c>
      <c r="CN18" s="1441">
        <f>GEntry!AZ8</f>
        <v>44</v>
      </c>
      <c r="CO18" s="1441">
        <f>GEntry!BA8</f>
        <v>8</v>
      </c>
      <c r="CP18" s="1441">
        <f>GEntry!BE8</f>
        <v>300</v>
      </c>
      <c r="CQ18" s="1441">
        <f>GEntry!BD8</f>
        <v>15</v>
      </c>
      <c r="CR18" s="1837">
        <f>GEntry!BB8</f>
        <v>11</v>
      </c>
      <c r="CS18" s="1837">
        <f>GEntry!N8</f>
        <v>0</v>
      </c>
      <c r="CT18" s="1837">
        <f>GEntry!S8</f>
        <v>47</v>
      </c>
      <c r="CU18" s="1441">
        <f>GEntry!CW8</f>
        <v>308</v>
      </c>
      <c r="CV18" s="1837">
        <f>GEntry!CX8</f>
        <v>0</v>
      </c>
      <c r="CW18" s="1837">
        <f>GEntry!CY8</f>
        <v>55</v>
      </c>
      <c r="CX18" s="1441">
        <f>GEntry!CZ8</f>
        <v>0</v>
      </c>
      <c r="CY18" s="1441">
        <f>GEntry!DA8</f>
        <v>78</v>
      </c>
      <c r="CZ18" s="1841"/>
      <c r="DA18" s="1449">
        <f>GEntry!ED8</f>
        <v>488</v>
      </c>
      <c r="DB18" s="1446">
        <f>GEntry!EB8</f>
        <v>0</v>
      </c>
      <c r="DC18" s="1446">
        <f>GEntry!EE8</f>
        <v>412</v>
      </c>
      <c r="DD18" s="1446">
        <f>GEntry!DI8</f>
        <v>10</v>
      </c>
      <c r="DE18" s="1446">
        <f>GEntry!DJ8</f>
        <v>16</v>
      </c>
      <c r="DF18" s="1446">
        <f>GEntry!DN8</f>
        <v>120</v>
      </c>
      <c r="DG18" s="1446">
        <f>GEntry!DH8</f>
        <v>0</v>
      </c>
      <c r="DH18" s="1446">
        <f>GEntry!DL8</f>
        <v>0</v>
      </c>
      <c r="DI18" s="1446">
        <f>GEntry!DM8</f>
        <v>0</v>
      </c>
      <c r="DJ18" s="1446">
        <f>GEntry!EA8</f>
        <v>15</v>
      </c>
      <c r="DK18" s="1446">
        <f>GEntry!DZ8</f>
        <v>8</v>
      </c>
      <c r="DL18" s="1446">
        <f>GEntry!DW8</f>
        <v>176</v>
      </c>
      <c r="DM18" s="1446">
        <f>GEntry!DX8</f>
        <v>32</v>
      </c>
      <c r="DN18" s="1446">
        <f>GEntry!DT8</f>
        <v>82</v>
      </c>
      <c r="DO18" s="1446">
        <f>GEntry!DU8</f>
        <v>0</v>
      </c>
      <c r="DP18" s="1446">
        <f>GEntry!EL8</f>
        <v>0</v>
      </c>
      <c r="DQ18" s="1446">
        <f>GEntry!EK8</f>
        <v>0</v>
      </c>
      <c r="DR18" s="1446">
        <f>GEntry!EM8</f>
        <v>0</v>
      </c>
      <c r="DS18" s="1446">
        <f>GEntry!EU8</f>
        <v>0</v>
      </c>
      <c r="DT18" s="1446">
        <f>GEntry!FD8</f>
        <v>100</v>
      </c>
      <c r="DU18" s="1446">
        <f>GEntry!EY8</f>
        <v>40</v>
      </c>
      <c r="DV18" s="1446">
        <f>GEntry!EZ8</f>
        <v>43</v>
      </c>
      <c r="DW18" s="1446">
        <f>GEntry!FA8</f>
        <v>36</v>
      </c>
      <c r="DX18" s="1446">
        <f>GEntry!FC8</f>
        <v>8</v>
      </c>
      <c r="DY18" s="1446">
        <f>GEntry!FB8</f>
        <v>40</v>
      </c>
      <c r="DZ18" s="1446">
        <f>GEntry!EV8</f>
        <v>18</v>
      </c>
      <c r="EA18" s="1446">
        <f>GEntry!EW8</f>
        <v>10</v>
      </c>
      <c r="EB18" s="1446">
        <f>GEntry!EX8</f>
        <v>8</v>
      </c>
      <c r="EC18" s="2228">
        <f>GEntry!EH8</f>
        <v>0</v>
      </c>
      <c r="ED18" s="2228">
        <f>GEntry!EI8</f>
        <v>0</v>
      </c>
      <c r="EE18" s="2228">
        <f>GEntry!EJ8</f>
        <v>0</v>
      </c>
      <c r="EF18" s="1446">
        <f>GEntry!FG8</f>
        <v>0</v>
      </c>
      <c r="EG18" s="1447">
        <f>GEntry!FH8</f>
        <v>18</v>
      </c>
      <c r="EH18" s="1447">
        <f>GEntry!EO8</f>
        <v>218</v>
      </c>
      <c r="EI18" s="1447">
        <f>GEntry!EP8</f>
        <v>0</v>
      </c>
      <c r="EJ18" s="1447">
        <f>GEntry!EQ8</f>
        <v>0</v>
      </c>
      <c r="EK18" s="1447">
        <f>GEntry!ER8</f>
        <v>134</v>
      </c>
      <c r="EL18" s="1447">
        <f>GEntry!DV8</f>
        <v>96</v>
      </c>
      <c r="EM18" s="1447">
        <f>GEntry!DY8</f>
        <v>0</v>
      </c>
      <c r="EN18" s="1445">
        <f>GEntry!ES8</f>
        <v>155</v>
      </c>
      <c r="EO18" s="1446">
        <f>GEntry!ET8</f>
        <v>0</v>
      </c>
      <c r="EP18" s="1844"/>
      <c r="EQ18" s="1738">
        <f t="shared" si="11"/>
        <v>6656</v>
      </c>
      <c r="ER18" s="1737">
        <f t="shared" si="9"/>
        <v>2283</v>
      </c>
      <c r="ES18" s="1734">
        <f t="shared" si="10"/>
        <v>8939</v>
      </c>
      <c r="ET18" s="1310">
        <f t="shared" si="0"/>
        <v>4088</v>
      </c>
      <c r="EU18" s="1310">
        <f t="shared" si="1"/>
        <v>488</v>
      </c>
      <c r="EV18" s="1310">
        <f t="shared" si="2"/>
        <v>1753</v>
      </c>
      <c r="EW18" s="1310">
        <f t="shared" si="3"/>
        <v>1433</v>
      </c>
      <c r="EX18" s="1310">
        <f t="shared" si="4"/>
        <v>0</v>
      </c>
      <c r="EY18" s="1310">
        <f t="shared" si="5"/>
        <v>140</v>
      </c>
      <c r="EZ18" s="1310">
        <f t="shared" si="6"/>
        <v>895</v>
      </c>
      <c r="FA18" s="1310">
        <f t="shared" si="7"/>
        <v>142</v>
      </c>
      <c r="FB18" s="1733">
        <f t="shared" si="8"/>
        <v>0</v>
      </c>
      <c r="FC18" s="1732">
        <f>FWise!M10</f>
        <v>0</v>
      </c>
      <c r="FD18" s="3333">
        <f>GEntry!FN8</f>
        <v>103.47</v>
      </c>
      <c r="FE18" s="15"/>
      <c r="FF18" s="15"/>
      <c r="FG18" s="15"/>
      <c r="FP18" s="297"/>
      <c r="FQ18" s="297"/>
      <c r="HH18" s="297"/>
      <c r="HI18" s="297"/>
    </row>
    <row r="19" spans="1:233" ht="21.75" customHeight="1" thickBot="1">
      <c r="A19" s="1233">
        <v>0.25</v>
      </c>
      <c r="B19" s="1443">
        <f>GEntry!U9</f>
        <v>30</v>
      </c>
      <c r="C19" s="1440">
        <f>GEntry!V9</f>
        <v>120</v>
      </c>
      <c r="D19" s="1440">
        <f>GEntry!W9</f>
        <v>0</v>
      </c>
      <c r="E19" s="1440">
        <f>GEntry!X9</f>
        <v>0</v>
      </c>
      <c r="F19" s="1441">
        <f>GEntry!Z9</f>
        <v>330</v>
      </c>
      <c r="G19" s="1441">
        <f>GEntry!BU9</f>
        <v>22</v>
      </c>
      <c r="H19" s="1440">
        <f>GEntry!CH9</f>
        <v>20</v>
      </c>
      <c r="I19" s="1440">
        <f>GEntry!AM9</f>
        <v>370</v>
      </c>
      <c r="J19" s="1440">
        <f>GEntry!AO9</f>
        <v>292</v>
      </c>
      <c r="K19" s="1440">
        <f>GEntry!AQ9</f>
        <v>0</v>
      </c>
      <c r="L19" s="1440">
        <f>GEntry!AL9</f>
        <v>0</v>
      </c>
      <c r="M19" s="1440">
        <f>GEntry!AN9</f>
        <v>400</v>
      </c>
      <c r="N19" s="1440">
        <f>GEntry!CF9</f>
        <v>200</v>
      </c>
      <c r="O19" s="1440">
        <f>GEntry!CG9</f>
        <v>7</v>
      </c>
      <c r="P19" s="1440">
        <f>GEntry!CB9</f>
        <v>15</v>
      </c>
      <c r="Q19" s="1440">
        <f>GEntry!CR9</f>
        <v>15</v>
      </c>
      <c r="R19" s="1440">
        <f>GEntry!R9</f>
        <v>223</v>
      </c>
      <c r="S19" s="1440">
        <f>GEntry!P9</f>
        <v>0</v>
      </c>
      <c r="T19" s="1440">
        <f>GEntry!Q9</f>
        <v>0</v>
      </c>
      <c r="U19" s="1440">
        <f>GEntry!BV9</f>
        <v>0</v>
      </c>
      <c r="V19" s="1440">
        <f>GEntry!BW9</f>
        <v>7</v>
      </c>
      <c r="W19" s="1441">
        <f>GEntry!CM9</f>
        <v>7</v>
      </c>
      <c r="X19" s="1440">
        <f>GEntry!BY9</f>
        <v>115</v>
      </c>
      <c r="Y19" s="1440">
        <f>GEntry!CE9</f>
        <v>10</v>
      </c>
      <c r="Z19" s="1440">
        <f>GEntry!CQ9</f>
        <v>8</v>
      </c>
      <c r="AA19" s="1440">
        <f>GEntry!CC9</f>
        <v>0</v>
      </c>
      <c r="AB19" s="1440">
        <f>GEntry!CP9</f>
        <v>6</v>
      </c>
      <c r="AC19" s="1440">
        <f>GEntry!CV9</f>
        <v>18</v>
      </c>
      <c r="AD19" s="1440">
        <f>GEntry!CS9</f>
        <v>18</v>
      </c>
      <c r="AE19" s="1440">
        <f>GEntry!BF9</f>
        <v>17</v>
      </c>
      <c r="AF19" s="1440">
        <f>GEntry!BI9</f>
        <v>0</v>
      </c>
      <c r="AG19" s="1440">
        <f>GEntry!BQ9</f>
        <v>25</v>
      </c>
      <c r="AH19" s="1440">
        <f>GEntry!BR9</f>
        <v>32</v>
      </c>
      <c r="AI19" s="1440">
        <f>GEntry!BS9</f>
        <v>25</v>
      </c>
      <c r="AJ19" s="1440">
        <f>GEntry!BT9</f>
        <v>33</v>
      </c>
      <c r="AK19" s="1440">
        <f>GEntry!BX9</f>
        <v>43</v>
      </c>
      <c r="AL19" s="1440">
        <f>GEntry!AK9</f>
        <v>0</v>
      </c>
      <c r="AM19" s="2230">
        <f>GEntry!B9</f>
        <v>60</v>
      </c>
      <c r="AN19" s="2230">
        <f>GEntry!C9</f>
        <v>80</v>
      </c>
      <c r="AO19" s="1440">
        <f>GEntry!D9</f>
        <v>0</v>
      </c>
      <c r="AP19" s="1440">
        <f>GEntry!E9</f>
        <v>0</v>
      </c>
      <c r="AQ19" s="1440">
        <f>GEntry!F9</f>
        <v>8</v>
      </c>
      <c r="AR19" s="1440">
        <f>GEntry!G9</f>
        <v>0</v>
      </c>
      <c r="AS19" s="1440">
        <f>GEntry!H9</f>
        <v>113</v>
      </c>
      <c r="AT19" s="1440">
        <f>GEntry!J9</f>
        <v>0</v>
      </c>
      <c r="AU19" s="1440">
        <f>GEntry!K9</f>
        <v>60</v>
      </c>
      <c r="AV19" s="1440">
        <f>GEntry!I9</f>
        <v>0</v>
      </c>
      <c r="AW19" s="1440">
        <f>GEntry!BG9</f>
        <v>40</v>
      </c>
      <c r="AX19" s="1440">
        <f>GEntry!M9</f>
        <v>72</v>
      </c>
      <c r="AY19" s="1440">
        <f>GEntry!L9</f>
        <v>0</v>
      </c>
      <c r="AZ19" s="1440">
        <f>GEntry!CJ9</f>
        <v>90</v>
      </c>
      <c r="BA19" s="1440">
        <f>GEntry!CO9</f>
        <v>46</v>
      </c>
      <c r="BB19" s="1440">
        <f>GEntry!CN9</f>
        <v>44</v>
      </c>
      <c r="BC19" s="1440">
        <f>GEntry!BH9</f>
        <v>19</v>
      </c>
      <c r="BD19" s="1440">
        <f>GEntry!BL9</f>
        <v>32</v>
      </c>
      <c r="BE19" s="1440">
        <f>GEntry!AB9</f>
        <v>100</v>
      </c>
      <c r="BF19" s="1440">
        <f>GEntry!AC9</f>
        <v>100</v>
      </c>
      <c r="BG19" s="1440">
        <f>GEntry!AD9</f>
        <v>0</v>
      </c>
      <c r="BH19" s="1440">
        <f>GEntry!AH9</f>
        <v>300</v>
      </c>
      <c r="BI19" s="1440">
        <f>GEntry!AG9</f>
        <v>301</v>
      </c>
      <c r="BJ19" s="1440">
        <f>GEntry!AF9</f>
        <v>191</v>
      </c>
      <c r="BK19" s="1440">
        <f>GEntry!T9</f>
        <v>78</v>
      </c>
      <c r="BL19" s="1440">
        <f>GEntry!AJ9</f>
        <v>100</v>
      </c>
      <c r="BM19" s="1440">
        <f>GEntry!AE9</f>
        <v>42</v>
      </c>
      <c r="BN19" s="1440">
        <f>GEntry!AI9</f>
        <v>0</v>
      </c>
      <c r="BO19" s="1440">
        <f>GEntry!CI9</f>
        <v>5</v>
      </c>
      <c r="BP19" s="1441">
        <f>GEntry!CL9</f>
        <v>12</v>
      </c>
      <c r="BQ19" s="1441">
        <f>GEntry!CD9</f>
        <v>10</v>
      </c>
      <c r="BR19" s="1441">
        <f>GEntry!O9</f>
        <v>0</v>
      </c>
      <c r="BS19" s="1440">
        <f>GEntry!CA9</f>
        <v>0</v>
      </c>
      <c r="BT19" s="1441">
        <f>GEntry!BM9</f>
        <v>22</v>
      </c>
      <c r="BU19" s="1441">
        <f>GEntry!BN9</f>
        <v>11</v>
      </c>
      <c r="BV19" s="1441">
        <f>GEntry!BO9</f>
        <v>33</v>
      </c>
      <c r="BW19" s="1441">
        <f>GEntry!BP9</f>
        <v>18</v>
      </c>
      <c r="BX19" s="1430">
        <f>GEntry!BK9</f>
        <v>126</v>
      </c>
      <c r="BY19" s="1441">
        <f>GEntry!AP9</f>
        <v>44</v>
      </c>
      <c r="BZ19" s="1441">
        <f>GEntry!BZ9</f>
        <v>48</v>
      </c>
      <c r="CA19" s="1441">
        <f>GEntry!BJ9</f>
        <v>20</v>
      </c>
      <c r="CB19" s="2232">
        <f>GEntry!CU9</f>
        <v>0</v>
      </c>
      <c r="CC19" s="1441">
        <f>GEntry!AR9</f>
        <v>70</v>
      </c>
      <c r="CD19" s="1441">
        <f>GEntry!AS9</f>
        <v>60</v>
      </c>
      <c r="CE19" s="1441">
        <f>GEntry!BC9</f>
        <v>11</v>
      </c>
      <c r="CF19" s="1441">
        <f>GEntry!CK9</f>
        <v>50</v>
      </c>
      <c r="CG19" s="1441">
        <f>GEntry!CT9</f>
        <v>0</v>
      </c>
      <c r="CH19" s="1441">
        <f>GEntry!AT9</f>
        <v>293</v>
      </c>
      <c r="CI19" s="1441">
        <f>GEntry!AU9</f>
        <v>32</v>
      </c>
      <c r="CJ19" s="1441">
        <f>GEntry!AV9</f>
        <v>10</v>
      </c>
      <c r="CK19" s="1441">
        <f>GEntry!AW9</f>
        <v>47</v>
      </c>
      <c r="CL19" s="1441">
        <f>GEntry!AX9</f>
        <v>78</v>
      </c>
      <c r="CM19" s="1441">
        <f>GEntry!AY9</f>
        <v>0</v>
      </c>
      <c r="CN19" s="1441">
        <f>GEntry!AZ9</f>
        <v>11</v>
      </c>
      <c r="CO19" s="1441">
        <f>GEntry!BA9</f>
        <v>8</v>
      </c>
      <c r="CP19" s="1441">
        <f>GEntry!BE9</f>
        <v>270</v>
      </c>
      <c r="CQ19" s="1441">
        <f>GEntry!BD9</f>
        <v>16</v>
      </c>
      <c r="CR19" s="1837">
        <f>GEntry!BB9</f>
        <v>11</v>
      </c>
      <c r="CS19" s="1837">
        <f>GEntry!N9</f>
        <v>0</v>
      </c>
      <c r="CT19" s="1837">
        <f>GEntry!S9</f>
        <v>30</v>
      </c>
      <c r="CU19" s="1441">
        <f>GEntry!CW9</f>
        <v>308</v>
      </c>
      <c r="CV19" s="1837">
        <f>GEntry!CX9</f>
        <v>0</v>
      </c>
      <c r="CW19" s="1837">
        <f>GEntry!CY9</f>
        <v>55</v>
      </c>
      <c r="CX19" s="1441">
        <f>GEntry!CZ9</f>
        <v>0</v>
      </c>
      <c r="CY19" s="1441">
        <f>GEntry!DA9</f>
        <v>78</v>
      </c>
      <c r="CZ19" s="1841"/>
      <c r="DA19" s="1449">
        <f>GEntry!ED9</f>
        <v>488</v>
      </c>
      <c r="DB19" s="1446">
        <f>GEntry!EB9</f>
        <v>0</v>
      </c>
      <c r="DC19" s="1446">
        <f>GEntry!EE9</f>
        <v>414</v>
      </c>
      <c r="DD19" s="1446">
        <f>GEntry!DI9</f>
        <v>10</v>
      </c>
      <c r="DE19" s="1446">
        <f>GEntry!DJ9</f>
        <v>16</v>
      </c>
      <c r="DF19" s="1446">
        <f>GEntry!DN9</f>
        <v>120</v>
      </c>
      <c r="DG19" s="1446">
        <f>GEntry!DH9</f>
        <v>0</v>
      </c>
      <c r="DH19" s="1446">
        <f>GEntry!DL9</f>
        <v>0</v>
      </c>
      <c r="DI19" s="1446">
        <f>GEntry!DM9</f>
        <v>0</v>
      </c>
      <c r="DJ19" s="1446">
        <f>GEntry!EA9</f>
        <v>0</v>
      </c>
      <c r="DK19" s="1446">
        <f>GEntry!DZ9</f>
        <v>8</v>
      </c>
      <c r="DL19" s="1446">
        <f>GEntry!DW9</f>
        <v>168</v>
      </c>
      <c r="DM19" s="1446">
        <f>GEntry!DX9</f>
        <v>26</v>
      </c>
      <c r="DN19" s="1446">
        <f>GEntry!DT9</f>
        <v>48</v>
      </c>
      <c r="DO19" s="1446">
        <f>GEntry!DU9</f>
        <v>0</v>
      </c>
      <c r="DP19" s="1446">
        <f>GEntry!EL9</f>
        <v>0</v>
      </c>
      <c r="DQ19" s="1446">
        <f>GEntry!EK9</f>
        <v>0</v>
      </c>
      <c r="DR19" s="1446">
        <f>GEntry!EM9</f>
        <v>0</v>
      </c>
      <c r="DS19" s="1446">
        <f>GEntry!EU9</f>
        <v>0</v>
      </c>
      <c r="DT19" s="1446">
        <f>GEntry!FD9</f>
        <v>50</v>
      </c>
      <c r="DU19" s="1446">
        <f>GEntry!EY9</f>
        <v>40</v>
      </c>
      <c r="DV19" s="1446">
        <f>GEntry!EZ9</f>
        <v>43</v>
      </c>
      <c r="DW19" s="1446">
        <f>GEntry!FA9</f>
        <v>36</v>
      </c>
      <c r="DX19" s="1446">
        <f>GEntry!FC9</f>
        <v>8</v>
      </c>
      <c r="DY19" s="1446">
        <f>GEntry!FB9</f>
        <v>40</v>
      </c>
      <c r="DZ19" s="1446">
        <f>GEntry!EV9</f>
        <v>18</v>
      </c>
      <c r="EA19" s="1446">
        <f>GEntry!EW9</f>
        <v>9</v>
      </c>
      <c r="EB19" s="1446">
        <f>GEntry!EX9</f>
        <v>8</v>
      </c>
      <c r="EC19" s="2228">
        <f>GEntry!EH9</f>
        <v>0</v>
      </c>
      <c r="ED19" s="2228">
        <f>GEntry!EI9</f>
        <v>0</v>
      </c>
      <c r="EE19" s="2228">
        <f>GEntry!EJ9</f>
        <v>0</v>
      </c>
      <c r="EF19" s="1446">
        <f>GEntry!FG9</f>
        <v>0</v>
      </c>
      <c r="EG19" s="1447">
        <f>GEntry!FH9</f>
        <v>0</v>
      </c>
      <c r="EH19" s="1447">
        <f>GEntry!EO9</f>
        <v>218</v>
      </c>
      <c r="EI19" s="1447">
        <f>GEntry!EP9</f>
        <v>0</v>
      </c>
      <c r="EJ19" s="1447">
        <f>GEntry!EQ9</f>
        <v>0</v>
      </c>
      <c r="EK19" s="1447">
        <f>GEntry!ER9</f>
        <v>134</v>
      </c>
      <c r="EL19" s="1447">
        <f>GEntry!DV9</f>
        <v>97</v>
      </c>
      <c r="EM19" s="1447">
        <f>GEntry!DY9</f>
        <v>0</v>
      </c>
      <c r="EN19" s="1445">
        <f>GEntry!ES9</f>
        <v>155</v>
      </c>
      <c r="EO19" s="1446">
        <f>GEntry!ET9</f>
        <v>0</v>
      </c>
      <c r="EP19" s="1844"/>
      <c r="EQ19" s="1738">
        <f t="shared" si="11"/>
        <v>6071</v>
      </c>
      <c r="ER19" s="1737">
        <f t="shared" si="9"/>
        <v>2154</v>
      </c>
      <c r="ES19" s="1734">
        <f t="shared" si="10"/>
        <v>8225</v>
      </c>
      <c r="ET19" s="1310">
        <f t="shared" si="0"/>
        <v>4012</v>
      </c>
      <c r="EU19" s="1310">
        <f t="shared" si="1"/>
        <v>488</v>
      </c>
      <c r="EV19" s="1310">
        <f t="shared" si="2"/>
        <v>1428</v>
      </c>
      <c r="EW19" s="1310">
        <f t="shared" si="3"/>
        <v>1291</v>
      </c>
      <c r="EX19" s="1310">
        <f t="shared" si="4"/>
        <v>0</v>
      </c>
      <c r="EY19" s="1310">
        <f t="shared" si="5"/>
        <v>140</v>
      </c>
      <c r="EZ19" s="1310">
        <f t="shared" si="6"/>
        <v>740</v>
      </c>
      <c r="FA19" s="1310">
        <f t="shared" si="7"/>
        <v>126</v>
      </c>
      <c r="FB19" s="1733">
        <f t="shared" si="8"/>
        <v>0</v>
      </c>
      <c r="FC19" s="1732">
        <f>FWise!M11</f>
        <v>0</v>
      </c>
      <c r="FD19" s="3333">
        <f>GEntry!FN9</f>
        <v>103.48</v>
      </c>
      <c r="FE19" s="15"/>
      <c r="FF19" s="15"/>
      <c r="FG19" s="15"/>
      <c r="FP19" s="297"/>
      <c r="FQ19" s="297"/>
      <c r="GJ19" s="297"/>
      <c r="GK19" s="297"/>
      <c r="HH19" s="297"/>
      <c r="HI19" s="297"/>
    </row>
    <row r="20" spans="1:233" ht="20.25" customHeight="1" thickBot="1">
      <c r="A20" s="1233">
        <v>0.29166666666666669</v>
      </c>
      <c r="B20" s="1443">
        <f>GEntry!U10</f>
        <v>30</v>
      </c>
      <c r="C20" s="1440">
        <f>GEntry!V10</f>
        <v>120</v>
      </c>
      <c r="D20" s="1440">
        <f>GEntry!W10</f>
        <v>0</v>
      </c>
      <c r="E20" s="1440">
        <f>GEntry!X10</f>
        <v>0</v>
      </c>
      <c r="F20" s="1441">
        <f>GEntry!Z10</f>
        <v>330</v>
      </c>
      <c r="G20" s="1441">
        <f>GEntry!BU10</f>
        <v>22</v>
      </c>
      <c r="H20" s="1440">
        <f>GEntry!CH10</f>
        <v>20</v>
      </c>
      <c r="I20" s="1440">
        <f>GEntry!AM10</f>
        <v>340</v>
      </c>
      <c r="J20" s="1440">
        <f>GEntry!AO10</f>
        <v>291</v>
      </c>
      <c r="K20" s="1440">
        <f>GEntry!AQ10</f>
        <v>0</v>
      </c>
      <c r="L20" s="1440">
        <f>GEntry!AL10</f>
        <v>0</v>
      </c>
      <c r="M20" s="1440">
        <f>GEntry!AN10</f>
        <v>400</v>
      </c>
      <c r="N20" s="1440">
        <f>GEntry!CF10</f>
        <v>200</v>
      </c>
      <c r="O20" s="1440">
        <f>GEntry!CG10</f>
        <v>7</v>
      </c>
      <c r="P20" s="1440">
        <f>GEntry!CB10</f>
        <v>15</v>
      </c>
      <c r="Q20" s="1440">
        <f>GEntry!CR10</f>
        <v>15</v>
      </c>
      <c r="R20" s="1440">
        <f>GEntry!R10</f>
        <v>222</v>
      </c>
      <c r="S20" s="1440">
        <f>GEntry!P10</f>
        <v>0</v>
      </c>
      <c r="T20" s="1440">
        <f>GEntry!Q10</f>
        <v>0</v>
      </c>
      <c r="U20" s="1440">
        <f>GEntry!BV10</f>
        <v>0</v>
      </c>
      <c r="V20" s="1440">
        <f>GEntry!BW10</f>
        <v>7</v>
      </c>
      <c r="W20" s="1441">
        <f>GEntry!CM10</f>
        <v>7</v>
      </c>
      <c r="X20" s="1440">
        <f>GEntry!BY10</f>
        <v>100</v>
      </c>
      <c r="Y20" s="1440">
        <f>GEntry!CE10</f>
        <v>10</v>
      </c>
      <c r="Z20" s="1440">
        <f>GEntry!CQ10</f>
        <v>8</v>
      </c>
      <c r="AA20" s="1440">
        <f>GEntry!CC10</f>
        <v>0</v>
      </c>
      <c r="AB20" s="1440">
        <f>GEntry!CP10</f>
        <v>6</v>
      </c>
      <c r="AC20" s="1440">
        <f>GEntry!CV10</f>
        <v>18</v>
      </c>
      <c r="AD20" s="1440">
        <f>GEntry!CS10</f>
        <v>18</v>
      </c>
      <c r="AE20" s="1440">
        <f>GEntry!BF10</f>
        <v>17</v>
      </c>
      <c r="AF20" s="1440">
        <f>GEntry!BI10</f>
        <v>0</v>
      </c>
      <c r="AG20" s="1440">
        <f>GEntry!BQ10</f>
        <v>25</v>
      </c>
      <c r="AH20" s="1440">
        <f>GEntry!BR10</f>
        <v>32</v>
      </c>
      <c r="AI20" s="1440">
        <f>GEntry!BS10</f>
        <v>25</v>
      </c>
      <c r="AJ20" s="1440">
        <f>GEntry!BT10</f>
        <v>33</v>
      </c>
      <c r="AK20" s="1440">
        <f>GEntry!BX10</f>
        <v>43</v>
      </c>
      <c r="AL20" s="1440">
        <f>GEntry!AK10</f>
        <v>0</v>
      </c>
      <c r="AM20" s="2230">
        <f>GEntry!B10</f>
        <v>30</v>
      </c>
      <c r="AN20" s="2230">
        <f>GEntry!C10</f>
        <v>80</v>
      </c>
      <c r="AO20" s="1440">
        <f>GEntry!D10</f>
        <v>0</v>
      </c>
      <c r="AP20" s="1440">
        <f>GEntry!E10</f>
        <v>0</v>
      </c>
      <c r="AQ20" s="1440">
        <f>GEntry!F10</f>
        <v>8</v>
      </c>
      <c r="AR20" s="1440">
        <f>GEntry!G10</f>
        <v>0</v>
      </c>
      <c r="AS20" s="1440">
        <f>GEntry!H10</f>
        <v>30</v>
      </c>
      <c r="AT20" s="1440">
        <f>GEntry!J10</f>
        <v>0</v>
      </c>
      <c r="AU20" s="1440">
        <f>GEntry!K10</f>
        <v>60</v>
      </c>
      <c r="AV20" s="1440">
        <f>GEntry!I10</f>
        <v>0</v>
      </c>
      <c r="AW20" s="1440">
        <f>GEntry!BG10</f>
        <v>50</v>
      </c>
      <c r="AX20" s="1440">
        <f>GEntry!M10</f>
        <v>64</v>
      </c>
      <c r="AY20" s="1440">
        <f>GEntry!L10</f>
        <v>0</v>
      </c>
      <c r="AZ20" s="1440">
        <f>GEntry!CJ10</f>
        <v>90</v>
      </c>
      <c r="BA20" s="1440">
        <f>GEntry!CO10</f>
        <v>46</v>
      </c>
      <c r="BB20" s="1440">
        <f>GEntry!CN10</f>
        <v>24</v>
      </c>
      <c r="BC20" s="1440">
        <f>GEntry!BH10</f>
        <v>19</v>
      </c>
      <c r="BD20" s="1440">
        <f>GEntry!BL10</f>
        <v>31</v>
      </c>
      <c r="BE20" s="1440">
        <f>GEntry!AB10</f>
        <v>100</v>
      </c>
      <c r="BF20" s="1440">
        <f>GEntry!AC10</f>
        <v>100</v>
      </c>
      <c r="BG20" s="1440">
        <f>GEntry!AD10</f>
        <v>0</v>
      </c>
      <c r="BH20" s="1440">
        <f>GEntry!AH10</f>
        <v>300</v>
      </c>
      <c r="BI20" s="1440">
        <f>GEntry!AG10</f>
        <v>300</v>
      </c>
      <c r="BJ20" s="1440">
        <f>GEntry!AF10</f>
        <v>185</v>
      </c>
      <c r="BK20" s="1440">
        <f>GEntry!T10</f>
        <v>78</v>
      </c>
      <c r="BL20" s="1440">
        <f>GEntry!AJ10</f>
        <v>100</v>
      </c>
      <c r="BM20" s="1440">
        <f>GEntry!AE10</f>
        <v>42</v>
      </c>
      <c r="BN20" s="1440">
        <f>GEntry!AI10</f>
        <v>0</v>
      </c>
      <c r="BO20" s="1440">
        <f>GEntry!CI10</f>
        <v>5</v>
      </c>
      <c r="BP20" s="1441">
        <f>GEntry!CL10</f>
        <v>12</v>
      </c>
      <c r="BQ20" s="1441">
        <f>GEntry!CD10</f>
        <v>10</v>
      </c>
      <c r="BR20" s="1441">
        <f>GEntry!O10</f>
        <v>0</v>
      </c>
      <c r="BS20" s="1440">
        <f>GEntry!CA10</f>
        <v>0</v>
      </c>
      <c r="BT20" s="1441">
        <f>GEntry!BM10</f>
        <v>22</v>
      </c>
      <c r="BU20" s="1441">
        <f>GEntry!BN10</f>
        <v>11</v>
      </c>
      <c r="BV20" s="1441">
        <f>GEntry!BO10</f>
        <v>33</v>
      </c>
      <c r="BW20" s="1441">
        <f>GEntry!BP10</f>
        <v>18</v>
      </c>
      <c r="BX20" s="1430">
        <f>GEntry!BK10</f>
        <v>116</v>
      </c>
      <c r="BY20" s="1441">
        <f>GEntry!AP10</f>
        <v>44</v>
      </c>
      <c r="BZ20" s="1441">
        <f>GEntry!BZ10</f>
        <v>48</v>
      </c>
      <c r="CA20" s="1441">
        <f>GEntry!BJ10</f>
        <v>20</v>
      </c>
      <c r="CB20" s="2232">
        <f>GEntry!CU10</f>
        <v>0.3</v>
      </c>
      <c r="CC20" s="1441">
        <f>GEntry!AR10</f>
        <v>70</v>
      </c>
      <c r="CD20" s="1441">
        <f>GEntry!AS10</f>
        <v>60</v>
      </c>
      <c r="CE20" s="1441">
        <f>GEntry!BC10</f>
        <v>11</v>
      </c>
      <c r="CF20" s="1441">
        <f>GEntry!CK10</f>
        <v>50</v>
      </c>
      <c r="CG20" s="1441">
        <f>GEntry!CT10</f>
        <v>0</v>
      </c>
      <c r="CH20" s="1441">
        <f>GEntry!AT10</f>
        <v>290</v>
      </c>
      <c r="CI20" s="1441">
        <f>GEntry!AU10</f>
        <v>32</v>
      </c>
      <c r="CJ20" s="1441">
        <f>GEntry!AV10</f>
        <v>10</v>
      </c>
      <c r="CK20" s="1441">
        <f>GEntry!AW10</f>
        <v>47</v>
      </c>
      <c r="CL20" s="1441">
        <f>GEntry!AX10</f>
        <v>78</v>
      </c>
      <c r="CM20" s="1441">
        <f>GEntry!AY10</f>
        <v>0</v>
      </c>
      <c r="CN20" s="1441">
        <f>GEntry!AZ10</f>
        <v>12</v>
      </c>
      <c r="CO20" s="1441">
        <f>GEntry!BA10</f>
        <v>8</v>
      </c>
      <c r="CP20" s="1441">
        <f>GEntry!BE10</f>
        <v>310</v>
      </c>
      <c r="CQ20" s="1441">
        <f>GEntry!BD10</f>
        <v>22</v>
      </c>
      <c r="CR20" s="1837">
        <f>GEntry!BB10</f>
        <v>11</v>
      </c>
      <c r="CS20" s="1837">
        <f>GEntry!N10</f>
        <v>0</v>
      </c>
      <c r="CT20" s="1837">
        <f>GEntry!S10</f>
        <v>32</v>
      </c>
      <c r="CU20" s="1441">
        <f>GEntry!CW10</f>
        <v>310</v>
      </c>
      <c r="CV20" s="1837">
        <f>GEntry!CX10</f>
        <v>0</v>
      </c>
      <c r="CW20" s="1837">
        <f>GEntry!CY10</f>
        <v>55</v>
      </c>
      <c r="CX20" s="1441">
        <f>GEntry!CZ10</f>
        <v>0</v>
      </c>
      <c r="CY20" s="1441">
        <f>GEntry!DA10</f>
        <v>78</v>
      </c>
      <c r="CZ20" s="1841"/>
      <c r="DA20" s="1449">
        <f>GEntry!ED10</f>
        <v>488</v>
      </c>
      <c r="DB20" s="1446">
        <f>GEntry!EB10</f>
        <v>0</v>
      </c>
      <c r="DC20" s="1446">
        <f>GEntry!EE10</f>
        <v>417</v>
      </c>
      <c r="DD20" s="1446">
        <f>GEntry!DI10</f>
        <v>10</v>
      </c>
      <c r="DE20" s="1446">
        <f>GEntry!DJ10</f>
        <v>16</v>
      </c>
      <c r="DF20" s="1446">
        <f>GEntry!DN10</f>
        <v>120</v>
      </c>
      <c r="DG20" s="1446">
        <f>GEntry!DH10</f>
        <v>0</v>
      </c>
      <c r="DH20" s="1446">
        <f>GEntry!DL10</f>
        <v>0</v>
      </c>
      <c r="DI20" s="1446">
        <f>GEntry!DM10</f>
        <v>0</v>
      </c>
      <c r="DJ20" s="1446">
        <f>GEntry!EA10</f>
        <v>0</v>
      </c>
      <c r="DK20" s="1446">
        <f>GEntry!DZ10</f>
        <v>8</v>
      </c>
      <c r="DL20" s="1446">
        <f>GEntry!DW10</f>
        <v>167</v>
      </c>
      <c r="DM20" s="1446">
        <f>GEntry!DX10</f>
        <v>24</v>
      </c>
      <c r="DN20" s="1446">
        <f>GEntry!DT10</f>
        <v>16</v>
      </c>
      <c r="DO20" s="1446">
        <f>GEntry!DU10</f>
        <v>0</v>
      </c>
      <c r="DP20" s="1446">
        <f>GEntry!EL10</f>
        <v>0</v>
      </c>
      <c r="DQ20" s="1446">
        <f>GEntry!EK10</f>
        <v>0</v>
      </c>
      <c r="DR20" s="1446">
        <f>GEntry!EM10</f>
        <v>0</v>
      </c>
      <c r="DS20" s="1446">
        <f>GEntry!EU10</f>
        <v>0</v>
      </c>
      <c r="DT20" s="1446">
        <f>GEntry!FD10</f>
        <v>50</v>
      </c>
      <c r="DU20" s="1446">
        <f>GEntry!EY10</f>
        <v>40</v>
      </c>
      <c r="DV20" s="1446">
        <f>GEntry!EZ10</f>
        <v>43</v>
      </c>
      <c r="DW20" s="1446">
        <f>GEntry!FA10</f>
        <v>22</v>
      </c>
      <c r="DX20" s="1446">
        <f>GEntry!FC10</f>
        <v>8</v>
      </c>
      <c r="DY20" s="1446">
        <f>GEntry!FB10</f>
        <v>40</v>
      </c>
      <c r="DZ20" s="1446">
        <f>GEntry!EV10</f>
        <v>18</v>
      </c>
      <c r="EA20" s="1446">
        <f>GEntry!EW10</f>
        <v>10</v>
      </c>
      <c r="EB20" s="1446">
        <f>GEntry!EX10</f>
        <v>8</v>
      </c>
      <c r="EC20" s="2228">
        <f>GEntry!EH10</f>
        <v>0</v>
      </c>
      <c r="ED20" s="2228">
        <f>GEntry!EI10</f>
        <v>0</v>
      </c>
      <c r="EE20" s="2228">
        <f>GEntry!EJ10</f>
        <v>0</v>
      </c>
      <c r="EF20" s="1446">
        <f>GEntry!FG10</f>
        <v>0</v>
      </c>
      <c r="EG20" s="1447">
        <f>GEntry!FH10</f>
        <v>0</v>
      </c>
      <c r="EH20" s="1447">
        <f>GEntry!EO10</f>
        <v>217</v>
      </c>
      <c r="EI20" s="1447">
        <f>GEntry!EP10</f>
        <v>0</v>
      </c>
      <c r="EJ20" s="1447">
        <f>GEntry!EQ10</f>
        <v>0</v>
      </c>
      <c r="EK20" s="1447">
        <f>GEntry!ER10</f>
        <v>133</v>
      </c>
      <c r="EL20" s="1447">
        <f>GEntry!DV10</f>
        <v>96</v>
      </c>
      <c r="EM20" s="1447">
        <f>GEntry!DY10</f>
        <v>0</v>
      </c>
      <c r="EN20" s="1445">
        <f>GEntry!ES10</f>
        <v>155</v>
      </c>
      <c r="EO20" s="1446">
        <f>GEntry!ET10</f>
        <v>0</v>
      </c>
      <c r="EP20" s="1844"/>
      <c r="EQ20" s="1738">
        <f t="shared" si="11"/>
        <v>5923.3</v>
      </c>
      <c r="ER20" s="1737">
        <f t="shared" si="9"/>
        <v>2106</v>
      </c>
      <c r="ES20" s="1734">
        <f t="shared" si="10"/>
        <v>8029.3</v>
      </c>
      <c r="ET20" s="1310">
        <f t="shared" si="0"/>
        <v>3978</v>
      </c>
      <c r="EU20" s="1310">
        <f t="shared" si="1"/>
        <v>488</v>
      </c>
      <c r="EV20" s="1310">
        <f t="shared" si="2"/>
        <v>1465</v>
      </c>
      <c r="EW20" s="1310">
        <f t="shared" si="3"/>
        <v>1253</v>
      </c>
      <c r="EX20" s="1310">
        <f t="shared" si="4"/>
        <v>0</v>
      </c>
      <c r="EY20" s="1310">
        <f t="shared" si="5"/>
        <v>110</v>
      </c>
      <c r="EZ20" s="1310">
        <f t="shared" si="6"/>
        <v>619</v>
      </c>
      <c r="FA20" s="1310">
        <f t="shared" si="7"/>
        <v>116</v>
      </c>
      <c r="FB20" s="1733">
        <f t="shared" si="8"/>
        <v>0.3</v>
      </c>
      <c r="FC20" s="1732">
        <f>FWise!M12</f>
        <v>0</v>
      </c>
      <c r="FD20" s="3333">
        <f>GEntry!FN10</f>
        <v>103.49</v>
      </c>
      <c r="FE20" s="15"/>
      <c r="FF20" s="15"/>
      <c r="FG20" s="15"/>
      <c r="FP20" s="292"/>
      <c r="FQ20" s="292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292"/>
      <c r="GK20" s="292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</row>
    <row r="21" spans="1:233" ht="20.25" customHeight="1" thickBot="1">
      <c r="A21" s="1233">
        <v>0.33333333333333331</v>
      </c>
      <c r="B21" s="1443">
        <f>GEntry!U11</f>
        <v>30</v>
      </c>
      <c r="C21" s="1440">
        <f>GEntry!V11</f>
        <v>120</v>
      </c>
      <c r="D21" s="1440">
        <f>GEntry!W11</f>
        <v>0</v>
      </c>
      <c r="E21" s="1440">
        <f>GEntry!X11</f>
        <v>0</v>
      </c>
      <c r="F21" s="1441">
        <f>GEntry!Z11</f>
        <v>330</v>
      </c>
      <c r="G21" s="1441">
        <f>GEntry!BU11</f>
        <v>22</v>
      </c>
      <c r="H21" s="1440">
        <f>GEntry!CH11</f>
        <v>20</v>
      </c>
      <c r="I21" s="1440">
        <f>GEntry!AM11</f>
        <v>340</v>
      </c>
      <c r="J21" s="1440">
        <f>GEntry!AO11</f>
        <v>292</v>
      </c>
      <c r="K21" s="1440">
        <f>GEntry!AQ11</f>
        <v>0</v>
      </c>
      <c r="L21" s="1440">
        <f>GEntry!AL11</f>
        <v>0</v>
      </c>
      <c r="M21" s="1440">
        <f>GEntry!AN11</f>
        <v>400</v>
      </c>
      <c r="N21" s="1440">
        <f>GEntry!CF11</f>
        <v>200</v>
      </c>
      <c r="O21" s="1440">
        <f>GEntry!CG11</f>
        <v>7</v>
      </c>
      <c r="P21" s="1440">
        <f>GEntry!CB11</f>
        <v>15</v>
      </c>
      <c r="Q21" s="1440">
        <f>GEntry!CR11</f>
        <v>15</v>
      </c>
      <c r="R21" s="1440">
        <f>GEntry!R11</f>
        <v>223</v>
      </c>
      <c r="S21" s="1440">
        <f>GEntry!P11</f>
        <v>0</v>
      </c>
      <c r="T21" s="1440">
        <f>GEntry!Q11</f>
        <v>0</v>
      </c>
      <c r="U21" s="1440">
        <f>GEntry!BV11</f>
        <v>0</v>
      </c>
      <c r="V21" s="1440">
        <f>GEntry!BW11</f>
        <v>7</v>
      </c>
      <c r="W21" s="1441">
        <f>GEntry!CM11</f>
        <v>7</v>
      </c>
      <c r="X21" s="1440">
        <f>GEntry!BY11</f>
        <v>125</v>
      </c>
      <c r="Y21" s="1440">
        <f>GEntry!CE11</f>
        <v>10</v>
      </c>
      <c r="Z21" s="1440">
        <f>GEntry!CQ11</f>
        <v>8</v>
      </c>
      <c r="AA21" s="1440">
        <f>GEntry!CC11</f>
        <v>10</v>
      </c>
      <c r="AB21" s="1440">
        <f>GEntry!CP11</f>
        <v>6</v>
      </c>
      <c r="AC21" s="1440">
        <f>GEntry!CV11</f>
        <v>18</v>
      </c>
      <c r="AD21" s="1440">
        <f>GEntry!CS11</f>
        <v>18</v>
      </c>
      <c r="AE21" s="1440">
        <f>GEntry!BF11</f>
        <v>17</v>
      </c>
      <c r="AF21" s="1440">
        <f>GEntry!BI11</f>
        <v>0</v>
      </c>
      <c r="AG21" s="1440">
        <f>GEntry!BQ11</f>
        <v>25</v>
      </c>
      <c r="AH21" s="1440">
        <f>GEntry!BR11</f>
        <v>32</v>
      </c>
      <c r="AI21" s="1440">
        <f>GEntry!BS11</f>
        <v>17</v>
      </c>
      <c r="AJ21" s="1440">
        <f>GEntry!BT11</f>
        <v>33</v>
      </c>
      <c r="AK21" s="1440">
        <f>GEntry!BX11</f>
        <v>3</v>
      </c>
      <c r="AL21" s="1440">
        <f>GEntry!AK11</f>
        <v>0</v>
      </c>
      <c r="AM21" s="2230">
        <f>GEntry!B11</f>
        <v>30</v>
      </c>
      <c r="AN21" s="2230">
        <f>GEntry!C11</f>
        <v>80</v>
      </c>
      <c r="AO21" s="1440">
        <f>GEntry!D11</f>
        <v>0</v>
      </c>
      <c r="AP21" s="1440">
        <f>GEntry!E11</f>
        <v>0</v>
      </c>
      <c r="AQ21" s="1440">
        <f>GEntry!F11</f>
        <v>8</v>
      </c>
      <c r="AR21" s="1440">
        <f>GEntry!G11</f>
        <v>0</v>
      </c>
      <c r="AS21" s="1440">
        <f>GEntry!H11</f>
        <v>30</v>
      </c>
      <c r="AT21" s="1440">
        <f>GEntry!J11</f>
        <v>0</v>
      </c>
      <c r="AU21" s="1440">
        <f>GEntry!K11</f>
        <v>60</v>
      </c>
      <c r="AV21" s="1440">
        <f>GEntry!I11</f>
        <v>0</v>
      </c>
      <c r="AW21" s="1440">
        <f>GEntry!BG11</f>
        <v>50</v>
      </c>
      <c r="AX21" s="1440">
        <f>GEntry!M11</f>
        <v>64</v>
      </c>
      <c r="AY21" s="1440">
        <f>GEntry!L11</f>
        <v>0</v>
      </c>
      <c r="AZ21" s="1440">
        <f>GEntry!CJ11</f>
        <v>90</v>
      </c>
      <c r="BA21" s="1440">
        <f>GEntry!CO11</f>
        <v>40</v>
      </c>
      <c r="BB21" s="1440">
        <f>GEntry!CN11</f>
        <v>24</v>
      </c>
      <c r="BC21" s="1440">
        <f>GEntry!BH11</f>
        <v>19</v>
      </c>
      <c r="BD21" s="1440">
        <f>GEntry!BL11</f>
        <v>5</v>
      </c>
      <c r="BE21" s="1440">
        <f>GEntry!AB11</f>
        <v>100</v>
      </c>
      <c r="BF21" s="1440">
        <f>GEntry!AC11</f>
        <v>100</v>
      </c>
      <c r="BG21" s="1440">
        <f>GEntry!AD11</f>
        <v>0</v>
      </c>
      <c r="BH21" s="1440">
        <f>GEntry!AH11</f>
        <v>300</v>
      </c>
      <c r="BI21" s="1440">
        <f>GEntry!AG11</f>
        <v>305</v>
      </c>
      <c r="BJ21" s="1440">
        <f>GEntry!AF11</f>
        <v>195</v>
      </c>
      <c r="BK21" s="1440">
        <f>GEntry!T11</f>
        <v>78</v>
      </c>
      <c r="BL21" s="1440">
        <f>GEntry!AJ11</f>
        <v>100</v>
      </c>
      <c r="BM21" s="1440">
        <f>GEntry!AE11</f>
        <v>40</v>
      </c>
      <c r="BN21" s="1440">
        <f>GEntry!AI11</f>
        <v>0</v>
      </c>
      <c r="BO21" s="1440">
        <f>GEntry!CI11</f>
        <v>5</v>
      </c>
      <c r="BP21" s="1441">
        <f>GEntry!CL11</f>
        <v>12</v>
      </c>
      <c r="BQ21" s="1441">
        <f>GEntry!CD11</f>
        <v>10</v>
      </c>
      <c r="BR21" s="1441">
        <f>GEntry!O11</f>
        <v>0</v>
      </c>
      <c r="BS21" s="1440">
        <f>GEntry!CA11</f>
        <v>0</v>
      </c>
      <c r="BT21" s="1441">
        <f>GEntry!BM11</f>
        <v>22</v>
      </c>
      <c r="BU21" s="1441">
        <f>GEntry!BN11</f>
        <v>11</v>
      </c>
      <c r="BV21" s="1441">
        <f>GEntry!BO11</f>
        <v>25</v>
      </c>
      <c r="BW21" s="1441">
        <f>GEntry!BP11</f>
        <v>18</v>
      </c>
      <c r="BX21" s="1430">
        <f>GEntry!BK11</f>
        <v>116</v>
      </c>
      <c r="BY21" s="1441">
        <f>GEntry!AP11</f>
        <v>43</v>
      </c>
      <c r="BZ21" s="1441">
        <f>GEntry!BZ11</f>
        <v>48</v>
      </c>
      <c r="CA21" s="1441">
        <f>GEntry!BJ11</f>
        <v>20</v>
      </c>
      <c r="CB21" s="2232">
        <f>GEntry!CU11</f>
        <v>0</v>
      </c>
      <c r="CC21" s="1441">
        <f>GEntry!AR11</f>
        <v>70</v>
      </c>
      <c r="CD21" s="1441">
        <f>GEntry!AS11</f>
        <v>60</v>
      </c>
      <c r="CE21" s="1441">
        <f>GEntry!BC11</f>
        <v>11</v>
      </c>
      <c r="CF21" s="1441">
        <f>GEntry!CK11</f>
        <v>50</v>
      </c>
      <c r="CG21" s="1441">
        <f>GEntry!CT11</f>
        <v>0</v>
      </c>
      <c r="CH21" s="1441">
        <f>GEntry!AT11</f>
        <v>308</v>
      </c>
      <c r="CI21" s="1441">
        <f>GEntry!AU11</f>
        <v>32</v>
      </c>
      <c r="CJ21" s="1441">
        <f>GEntry!AV11</f>
        <v>10</v>
      </c>
      <c r="CK21" s="1441">
        <f>GEntry!AW11</f>
        <v>47</v>
      </c>
      <c r="CL21" s="1441">
        <f>GEntry!AX11</f>
        <v>78</v>
      </c>
      <c r="CM21" s="1441">
        <f>GEntry!AY11</f>
        <v>0</v>
      </c>
      <c r="CN21" s="1441">
        <f>GEntry!AZ11</f>
        <v>12</v>
      </c>
      <c r="CO21" s="1441">
        <f>GEntry!BA11</f>
        <v>8</v>
      </c>
      <c r="CP21" s="1441">
        <f>GEntry!BE11</f>
        <v>280</v>
      </c>
      <c r="CQ21" s="1441">
        <f>GEntry!BD11</f>
        <v>22</v>
      </c>
      <c r="CR21" s="1837">
        <f>GEntry!BB11</f>
        <v>11</v>
      </c>
      <c r="CS21" s="1837">
        <f>GEntry!N11</f>
        <v>0</v>
      </c>
      <c r="CT21" s="1837">
        <f>GEntry!S11</f>
        <v>30</v>
      </c>
      <c r="CU21" s="1441">
        <f>GEntry!CW11</f>
        <v>317</v>
      </c>
      <c r="CV21" s="1837">
        <f>GEntry!CX11</f>
        <v>0</v>
      </c>
      <c r="CW21" s="1837">
        <f>GEntry!CY11</f>
        <v>55</v>
      </c>
      <c r="CX21" s="1441">
        <f>GEntry!CZ11</f>
        <v>0</v>
      </c>
      <c r="CY21" s="1441">
        <f>GEntry!DA11</f>
        <v>79</v>
      </c>
      <c r="CZ21" s="1841"/>
      <c r="DA21" s="1449">
        <f>GEntry!ED11</f>
        <v>488</v>
      </c>
      <c r="DB21" s="1446">
        <f>GEntry!EB11</f>
        <v>0</v>
      </c>
      <c r="DC21" s="1446">
        <f>GEntry!EE11</f>
        <v>360</v>
      </c>
      <c r="DD21" s="1446">
        <f>GEntry!DI11</f>
        <v>10</v>
      </c>
      <c r="DE21" s="1446">
        <f>GEntry!DJ11</f>
        <v>16</v>
      </c>
      <c r="DF21" s="1446">
        <f>GEntry!DN11</f>
        <v>120</v>
      </c>
      <c r="DG21" s="1446">
        <f>GEntry!DH11</f>
        <v>0</v>
      </c>
      <c r="DH21" s="1446">
        <f>GEntry!DL11</f>
        <v>0</v>
      </c>
      <c r="DI21" s="1446">
        <f>GEntry!DM11</f>
        <v>0</v>
      </c>
      <c r="DJ21" s="1446">
        <f>GEntry!EA11</f>
        <v>0</v>
      </c>
      <c r="DK21" s="1446">
        <f>GEntry!DZ11</f>
        <v>8</v>
      </c>
      <c r="DL21" s="1446">
        <f>GEntry!DW11</f>
        <v>186</v>
      </c>
      <c r="DM21" s="1446">
        <f>GEntry!DX11</f>
        <v>22</v>
      </c>
      <c r="DN21" s="1446">
        <f>GEntry!DT11</f>
        <v>16</v>
      </c>
      <c r="DO21" s="1446">
        <f>GEntry!DU11</f>
        <v>0</v>
      </c>
      <c r="DP21" s="1446">
        <f>GEntry!EL11</f>
        <v>0</v>
      </c>
      <c r="DQ21" s="1446">
        <f>GEntry!EK11</f>
        <v>0</v>
      </c>
      <c r="DR21" s="1446">
        <f>GEntry!EM11</f>
        <v>0</v>
      </c>
      <c r="DS21" s="1446">
        <f>GEntry!EU11</f>
        <v>0</v>
      </c>
      <c r="DT21" s="1446">
        <f>GEntry!FD11</f>
        <v>50</v>
      </c>
      <c r="DU21" s="1446">
        <f>GEntry!EY11</f>
        <v>40</v>
      </c>
      <c r="DV21" s="1446">
        <f>GEntry!EZ11</f>
        <v>43</v>
      </c>
      <c r="DW21" s="1446">
        <f>GEntry!FA11</f>
        <v>0</v>
      </c>
      <c r="DX21" s="1446">
        <f>GEntry!FC11</f>
        <v>8</v>
      </c>
      <c r="DY21" s="1446">
        <f>GEntry!FB11</f>
        <v>40</v>
      </c>
      <c r="DZ21" s="1446">
        <f>GEntry!EV11</f>
        <v>18</v>
      </c>
      <c r="EA21" s="1446">
        <f>GEntry!EW11</f>
        <v>10</v>
      </c>
      <c r="EB21" s="1446">
        <f>GEntry!EX11</f>
        <v>8</v>
      </c>
      <c r="EC21" s="2228">
        <f>GEntry!EH11</f>
        <v>0</v>
      </c>
      <c r="ED21" s="2228">
        <f>GEntry!EI11</f>
        <v>0</v>
      </c>
      <c r="EE21" s="2228">
        <f>GEntry!EJ11</f>
        <v>0</v>
      </c>
      <c r="EF21" s="1446">
        <f>GEntry!FG11</f>
        <v>0</v>
      </c>
      <c r="EG21" s="1447">
        <f>GEntry!FH11</f>
        <v>0</v>
      </c>
      <c r="EH21" s="1447">
        <f>GEntry!EO11</f>
        <v>217</v>
      </c>
      <c r="EI21" s="1447">
        <f>GEntry!EP11</f>
        <v>0</v>
      </c>
      <c r="EJ21" s="1447">
        <f>GEntry!EQ11</f>
        <v>0</v>
      </c>
      <c r="EK21" s="1447">
        <f>GEntry!ER11</f>
        <v>130</v>
      </c>
      <c r="EL21" s="1447">
        <f>GEntry!DV11</f>
        <v>51</v>
      </c>
      <c r="EM21" s="1447">
        <f>GEntry!DY11</f>
        <v>0</v>
      </c>
      <c r="EN21" s="1445">
        <f>GEntry!ES11</f>
        <v>151</v>
      </c>
      <c r="EO21" s="1446">
        <f>GEntry!ET11</f>
        <v>0</v>
      </c>
      <c r="EP21" s="1844"/>
      <c r="EQ21" s="1738">
        <f t="shared" si="11"/>
        <v>5878</v>
      </c>
      <c r="ER21" s="1737">
        <f t="shared" si="9"/>
        <v>1992</v>
      </c>
      <c r="ES21" s="1734">
        <f t="shared" si="10"/>
        <v>7870</v>
      </c>
      <c r="ET21" s="1310">
        <f t="shared" si="0"/>
        <v>3951</v>
      </c>
      <c r="EU21" s="1310">
        <f t="shared" si="1"/>
        <v>488</v>
      </c>
      <c r="EV21" s="1310">
        <f t="shared" si="2"/>
        <v>1363</v>
      </c>
      <c r="EW21" s="1310">
        <f t="shared" si="3"/>
        <v>1223</v>
      </c>
      <c r="EX21" s="1310">
        <f t="shared" si="4"/>
        <v>0</v>
      </c>
      <c r="EY21" s="1310">
        <f t="shared" si="5"/>
        <v>110</v>
      </c>
      <c r="EZ21" s="1310">
        <f t="shared" si="6"/>
        <v>619</v>
      </c>
      <c r="FA21" s="1310">
        <f t="shared" si="7"/>
        <v>116</v>
      </c>
      <c r="FB21" s="1733">
        <f t="shared" si="8"/>
        <v>0</v>
      </c>
      <c r="FC21" s="1732">
        <f>FWise!M13</f>
        <v>0</v>
      </c>
      <c r="FD21" s="3333">
        <f>GEntry!FN11</f>
        <v>0</v>
      </c>
      <c r="FE21" s="15"/>
      <c r="FF21" s="15"/>
      <c r="FG21" s="15"/>
      <c r="FP21" s="297"/>
      <c r="FQ21" s="297"/>
      <c r="GJ21" s="297"/>
      <c r="GK21" s="297"/>
    </row>
    <row r="22" spans="1:233" ht="19.5" customHeight="1" thickBot="1">
      <c r="A22" s="1233">
        <v>0.375</v>
      </c>
      <c r="B22" s="1443">
        <f>GEntry!U12</f>
        <v>30</v>
      </c>
      <c r="C22" s="1440">
        <f>GEntry!V12</f>
        <v>120</v>
      </c>
      <c r="D22" s="1440">
        <f>GEntry!W12</f>
        <v>0</v>
      </c>
      <c r="E22" s="1440">
        <f>GEntry!X12</f>
        <v>0</v>
      </c>
      <c r="F22" s="1441">
        <f>GEntry!Z12</f>
        <v>365</v>
      </c>
      <c r="G22" s="1441">
        <f>GEntry!BU12</f>
        <v>89</v>
      </c>
      <c r="H22" s="1440">
        <f>GEntry!CH12</f>
        <v>20</v>
      </c>
      <c r="I22" s="1440">
        <f>GEntry!AM12</f>
        <v>390</v>
      </c>
      <c r="J22" s="1440">
        <f>GEntry!AO12</f>
        <v>270</v>
      </c>
      <c r="K22" s="1440">
        <f>GEntry!AQ12</f>
        <v>0</v>
      </c>
      <c r="L22" s="1440">
        <f>GEntry!AL12</f>
        <v>0</v>
      </c>
      <c r="M22" s="1440">
        <f>GEntry!AN12</f>
        <v>400</v>
      </c>
      <c r="N22" s="1440">
        <f>GEntry!CF12</f>
        <v>200</v>
      </c>
      <c r="O22" s="1440">
        <f>GEntry!CG12</f>
        <v>7</v>
      </c>
      <c r="P22" s="1440">
        <f>GEntry!CB12</f>
        <v>15</v>
      </c>
      <c r="Q22" s="1440">
        <f>GEntry!CR12</f>
        <v>15</v>
      </c>
      <c r="R22" s="1440">
        <f>GEntry!R12</f>
        <v>218</v>
      </c>
      <c r="S22" s="1440">
        <f>GEntry!P12</f>
        <v>0</v>
      </c>
      <c r="T22" s="1440">
        <f>GEntry!Q12</f>
        <v>0</v>
      </c>
      <c r="U22" s="1440">
        <f>GEntry!BV12</f>
        <v>0</v>
      </c>
      <c r="V22" s="1440">
        <f>GEntry!BW12</f>
        <v>7</v>
      </c>
      <c r="W22" s="1441">
        <f>GEntry!CM12</f>
        <v>7</v>
      </c>
      <c r="X22" s="1440">
        <f>GEntry!BY12</f>
        <v>149</v>
      </c>
      <c r="Y22" s="1440">
        <f>GEntry!CE12</f>
        <v>10</v>
      </c>
      <c r="Z22" s="1440">
        <f>GEntry!CQ12</f>
        <v>8</v>
      </c>
      <c r="AA22" s="1440">
        <f>GEntry!CC12</f>
        <v>10</v>
      </c>
      <c r="AB22" s="1440">
        <f>GEntry!CP12</f>
        <v>6</v>
      </c>
      <c r="AC22" s="1440">
        <f>GEntry!CV12</f>
        <v>18</v>
      </c>
      <c r="AD22" s="1440">
        <f>GEntry!CS12</f>
        <v>18</v>
      </c>
      <c r="AE22" s="1440">
        <f>GEntry!BF12</f>
        <v>17</v>
      </c>
      <c r="AF22" s="1440">
        <f>GEntry!BI12</f>
        <v>0</v>
      </c>
      <c r="AG22" s="1440">
        <f>GEntry!BQ12</f>
        <v>25</v>
      </c>
      <c r="AH22" s="1440">
        <f>GEntry!BR12</f>
        <v>32</v>
      </c>
      <c r="AI22" s="1440">
        <f>GEntry!BS12</f>
        <v>17</v>
      </c>
      <c r="AJ22" s="1440">
        <f>GEntry!BT12</f>
        <v>33</v>
      </c>
      <c r="AK22" s="1440">
        <f>GEntry!BX12</f>
        <v>30</v>
      </c>
      <c r="AL22" s="1440">
        <f>GEntry!AK12</f>
        <v>0</v>
      </c>
      <c r="AM22" s="2230">
        <f>GEntry!B12</f>
        <v>30</v>
      </c>
      <c r="AN22" s="2230">
        <f>GEntry!C12</f>
        <v>80</v>
      </c>
      <c r="AO22" s="1440">
        <f>GEntry!D12</f>
        <v>0</v>
      </c>
      <c r="AP22" s="1440">
        <f>GEntry!E12</f>
        <v>0</v>
      </c>
      <c r="AQ22" s="1440">
        <f>GEntry!F12</f>
        <v>8</v>
      </c>
      <c r="AR22" s="1440">
        <f>GEntry!G12</f>
        <v>0</v>
      </c>
      <c r="AS22" s="1440">
        <f>GEntry!H12</f>
        <v>40</v>
      </c>
      <c r="AT22" s="1440">
        <f>GEntry!J12</f>
        <v>0</v>
      </c>
      <c r="AU22" s="1440">
        <f>GEntry!K12</f>
        <v>80</v>
      </c>
      <c r="AV22" s="1440">
        <f>GEntry!I12</f>
        <v>0</v>
      </c>
      <c r="AW22" s="1440">
        <f>GEntry!BG12</f>
        <v>50</v>
      </c>
      <c r="AX22" s="1440">
        <f>GEntry!M12</f>
        <v>64</v>
      </c>
      <c r="AY22" s="1440">
        <f>GEntry!L12</f>
        <v>0</v>
      </c>
      <c r="AZ22" s="1440">
        <f>GEntry!CJ12</f>
        <v>90</v>
      </c>
      <c r="BA22" s="1440">
        <f>GEntry!CO12</f>
        <v>85</v>
      </c>
      <c r="BB22" s="1440">
        <f>GEntry!CN12</f>
        <v>26</v>
      </c>
      <c r="BC22" s="1440">
        <f>GEntry!BH12</f>
        <v>19</v>
      </c>
      <c r="BD22" s="1440">
        <f>GEntry!BL12</f>
        <v>3</v>
      </c>
      <c r="BE22" s="1440">
        <f>GEntry!AB12</f>
        <v>100</v>
      </c>
      <c r="BF22" s="1440">
        <f>GEntry!AC12</f>
        <v>100</v>
      </c>
      <c r="BG22" s="1440">
        <f>GEntry!AD12</f>
        <v>0</v>
      </c>
      <c r="BH22" s="1440">
        <f>GEntry!AH12</f>
        <v>300</v>
      </c>
      <c r="BI22" s="1440">
        <f>GEntry!AG12</f>
        <v>301</v>
      </c>
      <c r="BJ22" s="1440">
        <f>GEntry!AF12</f>
        <v>189</v>
      </c>
      <c r="BK22" s="1440">
        <f>GEntry!T12</f>
        <v>78</v>
      </c>
      <c r="BL22" s="1440">
        <f>GEntry!AJ12</f>
        <v>100</v>
      </c>
      <c r="BM22" s="1440">
        <f>GEntry!AE12</f>
        <v>40</v>
      </c>
      <c r="BN22" s="1440">
        <f>GEntry!AI12</f>
        <v>0</v>
      </c>
      <c r="BO22" s="1440">
        <f>GEntry!CI12</f>
        <v>5</v>
      </c>
      <c r="BP22" s="1441">
        <f>GEntry!CL12</f>
        <v>12</v>
      </c>
      <c r="BQ22" s="1441">
        <f>GEntry!CD12</f>
        <v>42</v>
      </c>
      <c r="BR22" s="1441">
        <f>GEntry!O12</f>
        <v>0</v>
      </c>
      <c r="BS22" s="1440">
        <f>GEntry!CA12</f>
        <v>0</v>
      </c>
      <c r="BT22" s="1441">
        <f>GEntry!BM12</f>
        <v>22</v>
      </c>
      <c r="BU22" s="1441">
        <f>GEntry!BN12</f>
        <v>11</v>
      </c>
      <c r="BV22" s="1441">
        <f>GEntry!BO12</f>
        <v>25</v>
      </c>
      <c r="BW22" s="1441">
        <f>GEntry!BP12</f>
        <v>22</v>
      </c>
      <c r="BX22" s="1430">
        <f>GEntry!BK12</f>
        <v>104</v>
      </c>
      <c r="BY22" s="1441">
        <f>GEntry!AP12</f>
        <v>44</v>
      </c>
      <c r="BZ22" s="1441">
        <f>GEntry!BZ12</f>
        <v>48</v>
      </c>
      <c r="CA22" s="1441">
        <f>GEntry!BJ12</f>
        <v>20</v>
      </c>
      <c r="CB22" s="2232">
        <f>GEntry!CU12</f>
        <v>1</v>
      </c>
      <c r="CC22" s="1441">
        <f>GEntry!AR12</f>
        <v>70</v>
      </c>
      <c r="CD22" s="1441">
        <f>GEntry!AS12</f>
        <v>60</v>
      </c>
      <c r="CE22" s="1441">
        <f>GEntry!BC12</f>
        <v>35</v>
      </c>
      <c r="CF22" s="1441">
        <f>GEntry!CK12</f>
        <v>47</v>
      </c>
      <c r="CG22" s="1441">
        <f>GEntry!CT12</f>
        <v>0</v>
      </c>
      <c r="CH22" s="1441">
        <f>GEntry!AT12</f>
        <v>300</v>
      </c>
      <c r="CI22" s="1441">
        <f>GEntry!AU12</f>
        <v>0</v>
      </c>
      <c r="CJ22" s="1441">
        <f>GEntry!AV12</f>
        <v>86</v>
      </c>
      <c r="CK22" s="1441">
        <f>GEntry!AW12</f>
        <v>47</v>
      </c>
      <c r="CL22" s="1441">
        <f>GEntry!AX12</f>
        <v>80</v>
      </c>
      <c r="CM22" s="1441">
        <f>GEntry!AY12</f>
        <v>0</v>
      </c>
      <c r="CN22" s="1441">
        <f>GEntry!AZ12</f>
        <v>44</v>
      </c>
      <c r="CO22" s="1441">
        <f>GEntry!BA12</f>
        <v>7</v>
      </c>
      <c r="CP22" s="1441">
        <f>GEntry!BE12</f>
        <v>270</v>
      </c>
      <c r="CQ22" s="1441">
        <f>GEntry!BD12</f>
        <v>22</v>
      </c>
      <c r="CR22" s="1837">
        <f>GEntry!BB12</f>
        <v>11</v>
      </c>
      <c r="CS22" s="1837">
        <f>GEntry!N12</f>
        <v>0</v>
      </c>
      <c r="CT22" s="1837">
        <f>GEntry!S12</f>
        <v>32</v>
      </c>
      <c r="CU22" s="1441">
        <f>GEntry!CW12</f>
        <v>312</v>
      </c>
      <c r="CV22" s="1837">
        <f>GEntry!CX12</f>
        <v>0</v>
      </c>
      <c r="CW22" s="1837">
        <f>GEntry!CY12</f>
        <v>55</v>
      </c>
      <c r="CX22" s="1441">
        <f>GEntry!CZ12</f>
        <v>0</v>
      </c>
      <c r="CY22" s="1441">
        <f>GEntry!DA12</f>
        <v>79</v>
      </c>
      <c r="CZ22" s="1841"/>
      <c r="DA22" s="1449">
        <f>GEntry!ED12</f>
        <v>487</v>
      </c>
      <c r="DB22" s="1446">
        <f>GEntry!EB12</f>
        <v>0</v>
      </c>
      <c r="DC22" s="1446">
        <f>GEntry!EE12</f>
        <v>411</v>
      </c>
      <c r="DD22" s="1446">
        <f>GEntry!DI12</f>
        <v>10</v>
      </c>
      <c r="DE22" s="1446">
        <f>GEntry!DJ12</f>
        <v>16</v>
      </c>
      <c r="DF22" s="1446">
        <f>GEntry!DN12</f>
        <v>120</v>
      </c>
      <c r="DG22" s="1446">
        <f>GEntry!DH12</f>
        <v>0</v>
      </c>
      <c r="DH22" s="1446">
        <f>GEntry!DL12</f>
        <v>0</v>
      </c>
      <c r="DI22" s="1446">
        <f>GEntry!DM12</f>
        <v>0</v>
      </c>
      <c r="DJ22" s="1446">
        <f>GEntry!EA12</f>
        <v>0</v>
      </c>
      <c r="DK22" s="1446">
        <f>GEntry!DZ12</f>
        <v>8</v>
      </c>
      <c r="DL22" s="1446">
        <f>GEntry!DW12</f>
        <v>184</v>
      </c>
      <c r="DM22" s="1446">
        <f>GEntry!DX12</f>
        <v>21</v>
      </c>
      <c r="DN22" s="1446">
        <f>GEntry!DT12</f>
        <v>16</v>
      </c>
      <c r="DO22" s="1446">
        <f>GEntry!DU12</f>
        <v>0</v>
      </c>
      <c r="DP22" s="1446">
        <f>GEntry!EL12</f>
        <v>0</v>
      </c>
      <c r="DQ22" s="1446">
        <f>GEntry!EK12</f>
        <v>0</v>
      </c>
      <c r="DR22" s="1446">
        <f>GEntry!EM12</f>
        <v>0</v>
      </c>
      <c r="DS22" s="1446">
        <f>GEntry!EU12</f>
        <v>0</v>
      </c>
      <c r="DT22" s="1446">
        <f>GEntry!FD12</f>
        <v>50</v>
      </c>
      <c r="DU22" s="1446">
        <f>GEntry!EY12</f>
        <v>40</v>
      </c>
      <c r="DV22" s="1446">
        <f>GEntry!EZ12</f>
        <v>43</v>
      </c>
      <c r="DW22" s="1446">
        <f>GEntry!FA12</f>
        <v>0</v>
      </c>
      <c r="DX22" s="1446">
        <f>GEntry!FC12</f>
        <v>8</v>
      </c>
      <c r="DY22" s="1446">
        <f>GEntry!FB12</f>
        <v>40</v>
      </c>
      <c r="DZ22" s="1446">
        <f>GEntry!EV12</f>
        <v>18</v>
      </c>
      <c r="EA22" s="1446">
        <f>GEntry!EW12</f>
        <v>10</v>
      </c>
      <c r="EB22" s="1446">
        <f>GEntry!EX12</f>
        <v>8</v>
      </c>
      <c r="EC22" s="2228">
        <f>GEntry!EH12</f>
        <v>0</v>
      </c>
      <c r="ED22" s="2228">
        <f>GEntry!EI12</f>
        <v>0</v>
      </c>
      <c r="EE22" s="2228">
        <f>GEntry!EJ12</f>
        <v>0</v>
      </c>
      <c r="EF22" s="1446">
        <f>GEntry!FG12</f>
        <v>0</v>
      </c>
      <c r="EG22" s="1447">
        <f>GEntry!FH12</f>
        <v>0</v>
      </c>
      <c r="EH22" s="1447">
        <f>GEntry!EO12</f>
        <v>215</v>
      </c>
      <c r="EI22" s="1447">
        <f>GEntry!EP12</f>
        <v>0</v>
      </c>
      <c r="EJ22" s="1447">
        <f>GEntry!EQ12</f>
        <v>0</v>
      </c>
      <c r="EK22" s="1447">
        <f>GEntry!ER12</f>
        <v>144</v>
      </c>
      <c r="EL22" s="1447">
        <f>GEntry!DV12</f>
        <v>94</v>
      </c>
      <c r="EM22" s="1447">
        <f>GEntry!DY12</f>
        <v>0</v>
      </c>
      <c r="EN22" s="1445">
        <f>GEntry!ES12</f>
        <v>153</v>
      </c>
      <c r="EO22" s="1446">
        <f>GEntry!ET12</f>
        <v>0</v>
      </c>
      <c r="EP22" s="1844"/>
      <c r="EQ22" s="1738">
        <f t="shared" si="11"/>
        <v>6222</v>
      </c>
      <c r="ER22" s="1737">
        <f t="shared" si="9"/>
        <v>2096</v>
      </c>
      <c r="ES22" s="1734">
        <f t="shared" si="10"/>
        <v>8318</v>
      </c>
      <c r="ET22" s="1310">
        <f t="shared" si="0"/>
        <v>4037</v>
      </c>
      <c r="EU22" s="1310">
        <f t="shared" si="1"/>
        <v>487</v>
      </c>
      <c r="EV22" s="1310">
        <f t="shared" si="2"/>
        <v>1598</v>
      </c>
      <c r="EW22" s="1310">
        <f t="shared" si="3"/>
        <v>1294</v>
      </c>
      <c r="EX22" s="1310">
        <f t="shared" si="4"/>
        <v>0</v>
      </c>
      <c r="EY22" s="1310">
        <f t="shared" si="5"/>
        <v>110</v>
      </c>
      <c r="EZ22" s="1310">
        <f t="shared" si="6"/>
        <v>687</v>
      </c>
      <c r="FA22" s="1310">
        <f t="shared" si="7"/>
        <v>104</v>
      </c>
      <c r="FB22" s="1733">
        <f t="shared" si="8"/>
        <v>1</v>
      </c>
      <c r="FC22" s="1732">
        <f>FWise!M14</f>
        <v>0</v>
      </c>
      <c r="FD22" s="3333">
        <f>GEntry!FN12</f>
        <v>0</v>
      </c>
      <c r="FE22" s="1700"/>
      <c r="FF22" s="15"/>
      <c r="FG22" s="15"/>
      <c r="GJ22" s="297"/>
      <c r="GK22" s="297"/>
    </row>
    <row r="23" spans="1:233" ht="22.5" customHeight="1" thickBot="1">
      <c r="A23" s="1233">
        <v>0.41666666666666669</v>
      </c>
      <c r="B23" s="1443">
        <f>GEntry!U13</f>
        <v>0</v>
      </c>
      <c r="C23" s="1440">
        <f>GEntry!V13</f>
        <v>0</v>
      </c>
      <c r="D23" s="1440">
        <f>GEntry!W13</f>
        <v>0</v>
      </c>
      <c r="E23" s="1440">
        <f>GEntry!X13</f>
        <v>0</v>
      </c>
      <c r="F23" s="1441">
        <f>GEntry!Z13</f>
        <v>0</v>
      </c>
      <c r="G23" s="1441">
        <f>GEntry!BU13</f>
        <v>0</v>
      </c>
      <c r="H23" s="1440">
        <f>GEntry!CH13</f>
        <v>0</v>
      </c>
      <c r="I23" s="1440">
        <f>GEntry!AM13</f>
        <v>0</v>
      </c>
      <c r="J23" s="1440">
        <f>GEntry!AO13</f>
        <v>0</v>
      </c>
      <c r="K23" s="1440">
        <f>GEntry!AQ13</f>
        <v>0</v>
      </c>
      <c r="L23" s="1440">
        <f>GEntry!AL13</f>
        <v>0</v>
      </c>
      <c r="M23" s="1440">
        <f>GEntry!AN13</f>
        <v>0</v>
      </c>
      <c r="N23" s="1440">
        <f>GEntry!CF13</f>
        <v>0</v>
      </c>
      <c r="O23" s="1440">
        <f>GEntry!CG13</f>
        <v>0</v>
      </c>
      <c r="P23" s="1440">
        <f>GEntry!CB13</f>
        <v>0</v>
      </c>
      <c r="Q23" s="1440">
        <f>GEntry!CR13</f>
        <v>0</v>
      </c>
      <c r="R23" s="1440">
        <f>GEntry!R13</f>
        <v>0</v>
      </c>
      <c r="S23" s="1440">
        <f>GEntry!P13</f>
        <v>0</v>
      </c>
      <c r="T23" s="1440">
        <f>GEntry!Q13</f>
        <v>0</v>
      </c>
      <c r="U23" s="1440">
        <f>GEntry!BV13</f>
        <v>0</v>
      </c>
      <c r="V23" s="1440">
        <f>GEntry!BW13</f>
        <v>0</v>
      </c>
      <c r="W23" s="1441">
        <f>GEntry!CM13</f>
        <v>0</v>
      </c>
      <c r="X23" s="1440">
        <f>GEntry!BY13</f>
        <v>0</v>
      </c>
      <c r="Y23" s="1440">
        <f>GEntry!CE13</f>
        <v>0</v>
      </c>
      <c r="Z23" s="1440">
        <f>GEntry!CQ13</f>
        <v>0</v>
      </c>
      <c r="AA23" s="1440">
        <f>GEntry!CC13</f>
        <v>0</v>
      </c>
      <c r="AB23" s="1440">
        <f>GEntry!CP13</f>
        <v>0</v>
      </c>
      <c r="AC23" s="1440">
        <f>GEntry!CV13</f>
        <v>0</v>
      </c>
      <c r="AD23" s="1440">
        <f>GEntry!CS13</f>
        <v>0</v>
      </c>
      <c r="AE23" s="1440">
        <f>GEntry!BF13</f>
        <v>0</v>
      </c>
      <c r="AF23" s="1440">
        <f>GEntry!BI13</f>
        <v>0</v>
      </c>
      <c r="AG23" s="1440">
        <f>GEntry!BQ13</f>
        <v>0</v>
      </c>
      <c r="AH23" s="1440">
        <f>GEntry!BR13</f>
        <v>0</v>
      </c>
      <c r="AI23" s="1440">
        <f>GEntry!BS13</f>
        <v>0</v>
      </c>
      <c r="AJ23" s="1440">
        <f>GEntry!BT13</f>
        <v>0</v>
      </c>
      <c r="AK23" s="1440">
        <f>GEntry!BX13</f>
        <v>0</v>
      </c>
      <c r="AL23" s="1440">
        <f>GEntry!AK13</f>
        <v>0</v>
      </c>
      <c r="AM23" s="2230">
        <f>GEntry!B13</f>
        <v>0</v>
      </c>
      <c r="AN23" s="2230">
        <f>GEntry!C13</f>
        <v>0</v>
      </c>
      <c r="AO23" s="1440">
        <f>GEntry!D13</f>
        <v>0</v>
      </c>
      <c r="AP23" s="1440">
        <f>GEntry!E13</f>
        <v>0</v>
      </c>
      <c r="AQ23" s="1440">
        <f>GEntry!F13</f>
        <v>0</v>
      </c>
      <c r="AR23" s="1440">
        <f>GEntry!G13</f>
        <v>0</v>
      </c>
      <c r="AS23" s="1440">
        <f>GEntry!H13</f>
        <v>0</v>
      </c>
      <c r="AT23" s="1440">
        <f>GEntry!J13</f>
        <v>0</v>
      </c>
      <c r="AU23" s="1440">
        <f>GEntry!K13</f>
        <v>0</v>
      </c>
      <c r="AV23" s="1440">
        <f>GEntry!I13</f>
        <v>0</v>
      </c>
      <c r="AW23" s="1440">
        <f>GEntry!BG13</f>
        <v>0</v>
      </c>
      <c r="AX23" s="1440">
        <f>GEntry!M13</f>
        <v>0</v>
      </c>
      <c r="AY23" s="1440">
        <f>GEntry!L13</f>
        <v>0</v>
      </c>
      <c r="AZ23" s="1440">
        <f>GEntry!CJ13</f>
        <v>0</v>
      </c>
      <c r="BA23" s="1440">
        <f>GEntry!CO13</f>
        <v>0</v>
      </c>
      <c r="BB23" s="1440">
        <f>GEntry!CN13</f>
        <v>0</v>
      </c>
      <c r="BC23" s="1440">
        <f>GEntry!BH13</f>
        <v>0</v>
      </c>
      <c r="BD23" s="1440">
        <f>GEntry!BL13</f>
        <v>0</v>
      </c>
      <c r="BE23" s="1440">
        <f>GEntry!AB13</f>
        <v>0</v>
      </c>
      <c r="BF23" s="1440">
        <f>GEntry!AC13</f>
        <v>0</v>
      </c>
      <c r="BG23" s="1440">
        <f>GEntry!AD13</f>
        <v>0</v>
      </c>
      <c r="BH23" s="1440">
        <f>GEntry!AH13</f>
        <v>0</v>
      </c>
      <c r="BI23" s="1440">
        <f>GEntry!AG13</f>
        <v>0</v>
      </c>
      <c r="BJ23" s="1440">
        <f>GEntry!AF13</f>
        <v>0</v>
      </c>
      <c r="BK23" s="1440">
        <f>GEntry!T13</f>
        <v>0</v>
      </c>
      <c r="BL23" s="1440">
        <f>GEntry!AJ13</f>
        <v>0</v>
      </c>
      <c r="BM23" s="1440">
        <f>GEntry!AE13</f>
        <v>0</v>
      </c>
      <c r="BN23" s="1440">
        <f>GEntry!AI13</f>
        <v>0</v>
      </c>
      <c r="BO23" s="1440">
        <f>GEntry!CI13</f>
        <v>0</v>
      </c>
      <c r="BP23" s="1441">
        <f>GEntry!CL13</f>
        <v>0</v>
      </c>
      <c r="BQ23" s="1441">
        <f>GEntry!CD13</f>
        <v>0</v>
      </c>
      <c r="BR23" s="1441">
        <f>GEntry!O13</f>
        <v>0</v>
      </c>
      <c r="BS23" s="1440">
        <f>GEntry!CA13</f>
        <v>0</v>
      </c>
      <c r="BT23" s="1441">
        <f>GEntry!BM13</f>
        <v>0</v>
      </c>
      <c r="BU23" s="1441">
        <f>GEntry!BN13</f>
        <v>0</v>
      </c>
      <c r="BV23" s="1441">
        <f>GEntry!BO13</f>
        <v>0</v>
      </c>
      <c r="BW23" s="1441">
        <f>GEntry!BP13</f>
        <v>0</v>
      </c>
      <c r="BX23" s="1430">
        <f>GEntry!BK13</f>
        <v>0</v>
      </c>
      <c r="BY23" s="1441">
        <f>GEntry!AP13</f>
        <v>0</v>
      </c>
      <c r="BZ23" s="1441">
        <f>GEntry!BZ13</f>
        <v>0</v>
      </c>
      <c r="CA23" s="1441">
        <f>GEntry!BJ13</f>
        <v>0</v>
      </c>
      <c r="CB23" s="2232">
        <f>GEntry!CU13</f>
        <v>0</v>
      </c>
      <c r="CC23" s="1441">
        <f>GEntry!AR13</f>
        <v>0</v>
      </c>
      <c r="CD23" s="1441">
        <f>GEntry!AS13</f>
        <v>0</v>
      </c>
      <c r="CE23" s="1441">
        <f>GEntry!BC13</f>
        <v>0</v>
      </c>
      <c r="CF23" s="1441">
        <f>GEntry!CK13</f>
        <v>0</v>
      </c>
      <c r="CG23" s="1441">
        <f>GEntry!CT13</f>
        <v>0</v>
      </c>
      <c r="CH23" s="1441">
        <f>GEntry!AT13</f>
        <v>0</v>
      </c>
      <c r="CI23" s="1441">
        <f>GEntry!AU13</f>
        <v>0</v>
      </c>
      <c r="CJ23" s="1441">
        <f>GEntry!AV13</f>
        <v>0</v>
      </c>
      <c r="CK23" s="1441">
        <f>GEntry!AW13</f>
        <v>0</v>
      </c>
      <c r="CL23" s="1441">
        <f>GEntry!AX13</f>
        <v>0</v>
      </c>
      <c r="CM23" s="1441">
        <f>GEntry!AY13</f>
        <v>0</v>
      </c>
      <c r="CN23" s="1441">
        <f>GEntry!AZ13</f>
        <v>0</v>
      </c>
      <c r="CO23" s="1441">
        <f>GEntry!BA13</f>
        <v>0</v>
      </c>
      <c r="CP23" s="1441">
        <f>GEntry!BE13</f>
        <v>0</v>
      </c>
      <c r="CQ23" s="1441">
        <f>GEntry!BD13</f>
        <v>0</v>
      </c>
      <c r="CR23" s="1837">
        <f>GEntry!BB13</f>
        <v>0</v>
      </c>
      <c r="CS23" s="1837">
        <f>GEntry!N13</f>
        <v>0</v>
      </c>
      <c r="CT23" s="1837">
        <f>GEntry!S13</f>
        <v>0</v>
      </c>
      <c r="CU23" s="1441">
        <f>GEntry!CW13</f>
        <v>0</v>
      </c>
      <c r="CV23" s="1837">
        <f>GEntry!CX13</f>
        <v>0</v>
      </c>
      <c r="CW23" s="1837">
        <f>GEntry!CY13</f>
        <v>0</v>
      </c>
      <c r="CX23" s="1441">
        <f>GEntry!CZ13</f>
        <v>0</v>
      </c>
      <c r="CY23" s="1441">
        <f>GEntry!DA13</f>
        <v>0</v>
      </c>
      <c r="CZ23" s="1841"/>
      <c r="DA23" s="1449">
        <f>GEntry!ED13</f>
        <v>0</v>
      </c>
      <c r="DB23" s="1446">
        <f>GEntry!EB13</f>
        <v>0</v>
      </c>
      <c r="DC23" s="1446">
        <f>GEntry!EE13</f>
        <v>0</v>
      </c>
      <c r="DD23" s="1446">
        <f>GEntry!DI13</f>
        <v>0</v>
      </c>
      <c r="DE23" s="1446">
        <f>GEntry!DJ13</f>
        <v>0</v>
      </c>
      <c r="DF23" s="1446">
        <f>GEntry!DN13</f>
        <v>0</v>
      </c>
      <c r="DG23" s="1446">
        <f>GEntry!DH13</f>
        <v>0</v>
      </c>
      <c r="DH23" s="1446">
        <f>GEntry!DL13</f>
        <v>0</v>
      </c>
      <c r="DI23" s="1446">
        <f>GEntry!DM13</f>
        <v>0</v>
      </c>
      <c r="DJ23" s="1446">
        <f>GEntry!EA13</f>
        <v>0</v>
      </c>
      <c r="DK23" s="1446">
        <f>GEntry!DZ13</f>
        <v>0</v>
      </c>
      <c r="DL23" s="1446">
        <f>GEntry!DW13</f>
        <v>0</v>
      </c>
      <c r="DM23" s="1446">
        <f>GEntry!DX13</f>
        <v>0</v>
      </c>
      <c r="DN23" s="1446">
        <f>GEntry!DT13</f>
        <v>0</v>
      </c>
      <c r="DO23" s="1446">
        <f>GEntry!DU13</f>
        <v>0</v>
      </c>
      <c r="DP23" s="1446">
        <f>GEntry!EL13</f>
        <v>0</v>
      </c>
      <c r="DQ23" s="1446">
        <f>GEntry!EK13</f>
        <v>0</v>
      </c>
      <c r="DR23" s="1446">
        <f>GEntry!EM13</f>
        <v>0</v>
      </c>
      <c r="DS23" s="1446">
        <f>GEntry!EU13</f>
        <v>0</v>
      </c>
      <c r="DT23" s="1446">
        <f>GEntry!FD13</f>
        <v>0</v>
      </c>
      <c r="DU23" s="1446">
        <f>GEntry!EY13</f>
        <v>0</v>
      </c>
      <c r="DV23" s="1446">
        <f>GEntry!EZ13</f>
        <v>0</v>
      </c>
      <c r="DW23" s="1446">
        <f>GEntry!FA13</f>
        <v>0</v>
      </c>
      <c r="DX23" s="1446">
        <f>GEntry!FC13</f>
        <v>0</v>
      </c>
      <c r="DY23" s="1446">
        <f>GEntry!FB13</f>
        <v>0</v>
      </c>
      <c r="DZ23" s="1446">
        <f>GEntry!EV13</f>
        <v>0</v>
      </c>
      <c r="EA23" s="1446">
        <f>GEntry!EW13</f>
        <v>0</v>
      </c>
      <c r="EB23" s="1446">
        <f>GEntry!EX13</f>
        <v>0</v>
      </c>
      <c r="EC23" s="2228">
        <f>GEntry!EH13</f>
        <v>0</v>
      </c>
      <c r="ED23" s="2228">
        <f>GEntry!EI13</f>
        <v>0</v>
      </c>
      <c r="EE23" s="2228">
        <f>GEntry!EJ13</f>
        <v>0</v>
      </c>
      <c r="EF23" s="1446">
        <f>GEntry!FG13</f>
        <v>0</v>
      </c>
      <c r="EG23" s="1447">
        <f>GEntry!FH13</f>
        <v>0</v>
      </c>
      <c r="EH23" s="1447">
        <f>GEntry!EO13</f>
        <v>0</v>
      </c>
      <c r="EI23" s="1447">
        <f>GEntry!EP13</f>
        <v>0</v>
      </c>
      <c r="EJ23" s="1447">
        <f>GEntry!EQ13</f>
        <v>0</v>
      </c>
      <c r="EK23" s="1447">
        <f>GEntry!ER13</f>
        <v>0</v>
      </c>
      <c r="EL23" s="1447">
        <f>GEntry!DV13</f>
        <v>0</v>
      </c>
      <c r="EM23" s="1447">
        <f>GEntry!DY13</f>
        <v>0</v>
      </c>
      <c r="EN23" s="1445">
        <f>GEntry!ES13</f>
        <v>0</v>
      </c>
      <c r="EO23" s="1446">
        <f>GEntry!ET13</f>
        <v>0</v>
      </c>
      <c r="EP23" s="1844"/>
      <c r="EQ23" s="1738">
        <f t="shared" si="11"/>
        <v>0</v>
      </c>
      <c r="ER23" s="1737">
        <f t="shared" si="9"/>
        <v>0</v>
      </c>
      <c r="ES23" s="1734">
        <f t="shared" si="10"/>
        <v>0</v>
      </c>
      <c r="ET23" s="1310">
        <f t="shared" si="0"/>
        <v>0</v>
      </c>
      <c r="EU23" s="1310">
        <f t="shared" si="1"/>
        <v>0</v>
      </c>
      <c r="EV23" s="1310">
        <f t="shared" si="2"/>
        <v>0</v>
      </c>
      <c r="EW23" s="1310">
        <f t="shared" si="3"/>
        <v>0</v>
      </c>
      <c r="EX23" s="1310">
        <f t="shared" si="4"/>
        <v>0</v>
      </c>
      <c r="EY23" s="1310">
        <f t="shared" si="5"/>
        <v>0</v>
      </c>
      <c r="EZ23" s="1310">
        <f t="shared" si="6"/>
        <v>0</v>
      </c>
      <c r="FA23" s="1310">
        <f t="shared" si="7"/>
        <v>0</v>
      </c>
      <c r="FB23" s="1733">
        <f t="shared" si="8"/>
        <v>0</v>
      </c>
      <c r="FC23" s="1732">
        <f>FWise!M15</f>
        <v>0</v>
      </c>
      <c r="FD23" s="3333">
        <f>GEntry!FN13</f>
        <v>0</v>
      </c>
      <c r="FE23" s="370"/>
      <c r="FF23" s="15"/>
      <c r="FG23" s="15"/>
      <c r="FI23" s="366"/>
      <c r="FJ23" s="367"/>
      <c r="FK23" s="367"/>
      <c r="FL23" s="367"/>
      <c r="FM23" s="367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</row>
    <row r="24" spans="1:233" ht="22.5" customHeight="1" thickBot="1">
      <c r="A24" s="1233">
        <v>0.45833333333333331</v>
      </c>
      <c r="B24" s="1443">
        <f>GEntry!U14</f>
        <v>0</v>
      </c>
      <c r="C24" s="1440">
        <f>GEntry!V14</f>
        <v>0</v>
      </c>
      <c r="D24" s="1440">
        <f>GEntry!W14</f>
        <v>0</v>
      </c>
      <c r="E24" s="1440">
        <f>GEntry!X14</f>
        <v>0</v>
      </c>
      <c r="F24" s="1441">
        <f>GEntry!Z14</f>
        <v>0</v>
      </c>
      <c r="G24" s="1441">
        <f>GEntry!BU14</f>
        <v>0</v>
      </c>
      <c r="H24" s="1440">
        <f>GEntry!CH14</f>
        <v>0</v>
      </c>
      <c r="I24" s="1440">
        <f>GEntry!AM14</f>
        <v>0</v>
      </c>
      <c r="J24" s="1440">
        <f>GEntry!AO14</f>
        <v>0</v>
      </c>
      <c r="K24" s="1440">
        <f>GEntry!AQ14</f>
        <v>0</v>
      </c>
      <c r="L24" s="1440">
        <f>GEntry!AL14</f>
        <v>0</v>
      </c>
      <c r="M24" s="1440">
        <f>GEntry!AN14</f>
        <v>0</v>
      </c>
      <c r="N24" s="1440">
        <f>GEntry!CF14</f>
        <v>0</v>
      </c>
      <c r="O24" s="1440">
        <f>GEntry!CG14</f>
        <v>0</v>
      </c>
      <c r="P24" s="1440">
        <f>GEntry!CB14</f>
        <v>0</v>
      </c>
      <c r="Q24" s="1440">
        <f>GEntry!CR14</f>
        <v>0</v>
      </c>
      <c r="R24" s="1440">
        <f>GEntry!R14</f>
        <v>0</v>
      </c>
      <c r="S24" s="1440">
        <f>GEntry!P14</f>
        <v>0</v>
      </c>
      <c r="T24" s="1440">
        <f>GEntry!Q14</f>
        <v>0</v>
      </c>
      <c r="U24" s="1440">
        <f>GEntry!BV14</f>
        <v>0</v>
      </c>
      <c r="V24" s="1440">
        <f>GEntry!BW14</f>
        <v>0</v>
      </c>
      <c r="W24" s="1441">
        <f>GEntry!CM14</f>
        <v>0</v>
      </c>
      <c r="X24" s="1440">
        <f>GEntry!BY14</f>
        <v>0</v>
      </c>
      <c r="Y24" s="1440">
        <f>GEntry!CE14</f>
        <v>0</v>
      </c>
      <c r="Z24" s="1440">
        <f>GEntry!CQ14</f>
        <v>0</v>
      </c>
      <c r="AA24" s="1440">
        <f>GEntry!CC14</f>
        <v>0</v>
      </c>
      <c r="AB24" s="1440">
        <f>GEntry!CP14</f>
        <v>0</v>
      </c>
      <c r="AC24" s="1440">
        <f>GEntry!CV14</f>
        <v>0</v>
      </c>
      <c r="AD24" s="1440">
        <f>GEntry!CS14</f>
        <v>0</v>
      </c>
      <c r="AE24" s="1440">
        <f>GEntry!BF14</f>
        <v>0</v>
      </c>
      <c r="AF24" s="1440">
        <f>GEntry!BI14</f>
        <v>0</v>
      </c>
      <c r="AG24" s="1440">
        <f>GEntry!BQ14</f>
        <v>0</v>
      </c>
      <c r="AH24" s="1440">
        <f>GEntry!BR14</f>
        <v>0</v>
      </c>
      <c r="AI24" s="1440">
        <f>GEntry!BS14</f>
        <v>0</v>
      </c>
      <c r="AJ24" s="1440">
        <f>GEntry!BT14</f>
        <v>0</v>
      </c>
      <c r="AK24" s="1440">
        <f>GEntry!BX14</f>
        <v>0</v>
      </c>
      <c r="AL24" s="1440">
        <f>GEntry!AK14</f>
        <v>0</v>
      </c>
      <c r="AM24" s="2230">
        <f>GEntry!B14</f>
        <v>0</v>
      </c>
      <c r="AN24" s="2230">
        <f>GEntry!C14</f>
        <v>0</v>
      </c>
      <c r="AO24" s="1440">
        <f>GEntry!D14</f>
        <v>0</v>
      </c>
      <c r="AP24" s="1440">
        <f>GEntry!E14</f>
        <v>0</v>
      </c>
      <c r="AQ24" s="1440">
        <f>GEntry!F14</f>
        <v>0</v>
      </c>
      <c r="AR24" s="1440">
        <f>GEntry!G14</f>
        <v>0</v>
      </c>
      <c r="AS24" s="1440">
        <f>GEntry!H14</f>
        <v>0</v>
      </c>
      <c r="AT24" s="1440">
        <f>GEntry!J14</f>
        <v>0</v>
      </c>
      <c r="AU24" s="1440">
        <f>GEntry!K14</f>
        <v>0</v>
      </c>
      <c r="AV24" s="1440">
        <f>GEntry!I14</f>
        <v>0</v>
      </c>
      <c r="AW24" s="1440">
        <f>GEntry!BG14</f>
        <v>0</v>
      </c>
      <c r="AX24" s="1440">
        <f>GEntry!M14</f>
        <v>0</v>
      </c>
      <c r="AY24" s="1440">
        <f>GEntry!L14</f>
        <v>0</v>
      </c>
      <c r="AZ24" s="1440">
        <f>GEntry!CJ14</f>
        <v>0</v>
      </c>
      <c r="BA24" s="1440">
        <f>GEntry!CO14</f>
        <v>0</v>
      </c>
      <c r="BB24" s="1440">
        <f>GEntry!CN14</f>
        <v>0</v>
      </c>
      <c r="BC24" s="1440">
        <f>GEntry!BH14</f>
        <v>0</v>
      </c>
      <c r="BD24" s="1440">
        <f>GEntry!BL14</f>
        <v>0</v>
      </c>
      <c r="BE24" s="1440">
        <f>GEntry!AB14</f>
        <v>0</v>
      </c>
      <c r="BF24" s="1440">
        <f>GEntry!AC14</f>
        <v>0</v>
      </c>
      <c r="BG24" s="1440">
        <f>GEntry!AD14</f>
        <v>0</v>
      </c>
      <c r="BH24" s="1440">
        <f>GEntry!AH14</f>
        <v>0</v>
      </c>
      <c r="BI24" s="1440">
        <f>GEntry!AG14</f>
        <v>0</v>
      </c>
      <c r="BJ24" s="1440">
        <f>GEntry!AF14</f>
        <v>0</v>
      </c>
      <c r="BK24" s="1440">
        <f>GEntry!T14</f>
        <v>0</v>
      </c>
      <c r="BL24" s="1440">
        <f>GEntry!AJ14</f>
        <v>0</v>
      </c>
      <c r="BM24" s="1440">
        <f>GEntry!AE14</f>
        <v>0</v>
      </c>
      <c r="BN24" s="1440">
        <f>GEntry!AI14</f>
        <v>0</v>
      </c>
      <c r="BO24" s="1440">
        <f>GEntry!CI14</f>
        <v>0</v>
      </c>
      <c r="BP24" s="1441">
        <f>GEntry!CL14</f>
        <v>0</v>
      </c>
      <c r="BQ24" s="1441">
        <f>GEntry!CD14</f>
        <v>0</v>
      </c>
      <c r="BR24" s="1441">
        <f>GEntry!O14</f>
        <v>0</v>
      </c>
      <c r="BS24" s="1440">
        <f>GEntry!CA14</f>
        <v>0</v>
      </c>
      <c r="BT24" s="1441">
        <f>GEntry!BM14</f>
        <v>0</v>
      </c>
      <c r="BU24" s="1441">
        <f>GEntry!BN14</f>
        <v>0</v>
      </c>
      <c r="BV24" s="1441">
        <f>GEntry!BO14</f>
        <v>0</v>
      </c>
      <c r="BW24" s="1441">
        <f>GEntry!BP14</f>
        <v>0</v>
      </c>
      <c r="BX24" s="1430">
        <f>GEntry!BK14</f>
        <v>0</v>
      </c>
      <c r="BY24" s="1441">
        <f>GEntry!AP14</f>
        <v>0</v>
      </c>
      <c r="BZ24" s="1441">
        <f>GEntry!BZ14</f>
        <v>0</v>
      </c>
      <c r="CA24" s="1441">
        <f>GEntry!BJ14</f>
        <v>0</v>
      </c>
      <c r="CB24" s="2232">
        <f>GEntry!CU14</f>
        <v>0</v>
      </c>
      <c r="CC24" s="1441">
        <f>GEntry!AR14</f>
        <v>0</v>
      </c>
      <c r="CD24" s="1441">
        <f>GEntry!AS14</f>
        <v>0</v>
      </c>
      <c r="CE24" s="1441">
        <f>GEntry!BC14</f>
        <v>0</v>
      </c>
      <c r="CF24" s="1441">
        <f>GEntry!CK14</f>
        <v>0</v>
      </c>
      <c r="CG24" s="1441">
        <f>GEntry!CT14</f>
        <v>0</v>
      </c>
      <c r="CH24" s="1441">
        <f>GEntry!AT14</f>
        <v>0</v>
      </c>
      <c r="CI24" s="1441">
        <f>GEntry!AU14</f>
        <v>0</v>
      </c>
      <c r="CJ24" s="1441">
        <f>GEntry!AV14</f>
        <v>0</v>
      </c>
      <c r="CK24" s="1441">
        <f>GEntry!AW14</f>
        <v>0</v>
      </c>
      <c r="CL24" s="1441">
        <f>GEntry!AX14</f>
        <v>0</v>
      </c>
      <c r="CM24" s="1441">
        <f>GEntry!AY14</f>
        <v>0</v>
      </c>
      <c r="CN24" s="1441">
        <f>GEntry!AZ14</f>
        <v>0</v>
      </c>
      <c r="CO24" s="1441">
        <f>GEntry!BA14</f>
        <v>0</v>
      </c>
      <c r="CP24" s="1441">
        <f>GEntry!BE14</f>
        <v>0</v>
      </c>
      <c r="CQ24" s="1441">
        <f>GEntry!BD14</f>
        <v>0</v>
      </c>
      <c r="CR24" s="1837">
        <f>GEntry!BB14</f>
        <v>0</v>
      </c>
      <c r="CS24" s="1837">
        <f>GEntry!N14</f>
        <v>0</v>
      </c>
      <c r="CT24" s="1837">
        <f>GEntry!S14</f>
        <v>0</v>
      </c>
      <c r="CU24" s="1441">
        <f>GEntry!CW14</f>
        <v>0</v>
      </c>
      <c r="CV24" s="1837">
        <f>GEntry!CX14</f>
        <v>0</v>
      </c>
      <c r="CW24" s="1837">
        <f>GEntry!CY14</f>
        <v>0</v>
      </c>
      <c r="CX24" s="1441">
        <f>GEntry!CZ14</f>
        <v>0</v>
      </c>
      <c r="CY24" s="1441">
        <f>GEntry!DA14</f>
        <v>0</v>
      </c>
      <c r="CZ24" s="1841"/>
      <c r="DA24" s="1449">
        <f>GEntry!ED14</f>
        <v>0</v>
      </c>
      <c r="DB24" s="1446">
        <f>GEntry!EB14</f>
        <v>0</v>
      </c>
      <c r="DC24" s="1446">
        <f>GEntry!EE14</f>
        <v>0</v>
      </c>
      <c r="DD24" s="1446">
        <f>GEntry!DI14</f>
        <v>0</v>
      </c>
      <c r="DE24" s="1446">
        <f>GEntry!DJ14</f>
        <v>0</v>
      </c>
      <c r="DF24" s="1446">
        <f>GEntry!DN14</f>
        <v>0</v>
      </c>
      <c r="DG24" s="1446">
        <f>GEntry!DH14</f>
        <v>0</v>
      </c>
      <c r="DH24" s="1446">
        <f>GEntry!DL14</f>
        <v>0</v>
      </c>
      <c r="DI24" s="1446">
        <f>GEntry!DM14</f>
        <v>0</v>
      </c>
      <c r="DJ24" s="1446">
        <f>GEntry!EA14</f>
        <v>0</v>
      </c>
      <c r="DK24" s="1446">
        <f>GEntry!DZ14</f>
        <v>0</v>
      </c>
      <c r="DL24" s="1446">
        <f>GEntry!DW14</f>
        <v>0</v>
      </c>
      <c r="DM24" s="1446">
        <f>GEntry!DX14</f>
        <v>0</v>
      </c>
      <c r="DN24" s="1446">
        <f>GEntry!DT14</f>
        <v>0</v>
      </c>
      <c r="DO24" s="1446">
        <f>GEntry!DU14</f>
        <v>0</v>
      </c>
      <c r="DP24" s="1446">
        <f>GEntry!EL14</f>
        <v>0</v>
      </c>
      <c r="DQ24" s="1446">
        <f>GEntry!EK14</f>
        <v>0</v>
      </c>
      <c r="DR24" s="1446">
        <f>GEntry!EM14</f>
        <v>0</v>
      </c>
      <c r="DS24" s="1446">
        <f>GEntry!EU14</f>
        <v>0</v>
      </c>
      <c r="DT24" s="1446">
        <f>GEntry!FD14</f>
        <v>0</v>
      </c>
      <c r="DU24" s="1446">
        <f>GEntry!EY14</f>
        <v>0</v>
      </c>
      <c r="DV24" s="1446">
        <f>GEntry!EZ14</f>
        <v>0</v>
      </c>
      <c r="DW24" s="1446">
        <f>GEntry!FA14</f>
        <v>0</v>
      </c>
      <c r="DX24" s="1446">
        <f>GEntry!FC14</f>
        <v>0</v>
      </c>
      <c r="DY24" s="1446">
        <f>GEntry!FB14</f>
        <v>0</v>
      </c>
      <c r="DZ24" s="1446">
        <f>GEntry!EV14</f>
        <v>0</v>
      </c>
      <c r="EA24" s="1446">
        <f>GEntry!EW14</f>
        <v>0</v>
      </c>
      <c r="EB24" s="1446">
        <f>GEntry!EX14</f>
        <v>0</v>
      </c>
      <c r="EC24" s="2228">
        <f>GEntry!EH14</f>
        <v>0</v>
      </c>
      <c r="ED24" s="2228">
        <f>GEntry!EI14</f>
        <v>0</v>
      </c>
      <c r="EE24" s="2228">
        <f>GEntry!EJ14</f>
        <v>0</v>
      </c>
      <c r="EF24" s="1446">
        <f>GEntry!FG14</f>
        <v>0</v>
      </c>
      <c r="EG24" s="1447">
        <f>GEntry!FH14</f>
        <v>0</v>
      </c>
      <c r="EH24" s="1447">
        <f>GEntry!EO14</f>
        <v>0</v>
      </c>
      <c r="EI24" s="1447">
        <f>GEntry!EP14</f>
        <v>0</v>
      </c>
      <c r="EJ24" s="1447">
        <f>GEntry!EQ14</f>
        <v>0</v>
      </c>
      <c r="EK24" s="1447">
        <f>GEntry!ER14</f>
        <v>0</v>
      </c>
      <c r="EL24" s="1447">
        <f>GEntry!DV14</f>
        <v>0</v>
      </c>
      <c r="EM24" s="1447">
        <f>GEntry!DY14</f>
        <v>0</v>
      </c>
      <c r="EN24" s="1445">
        <f>GEntry!ES14</f>
        <v>0</v>
      </c>
      <c r="EO24" s="1446">
        <f>GEntry!ET14</f>
        <v>0</v>
      </c>
      <c r="EP24" s="1844"/>
      <c r="EQ24" s="1738">
        <f t="shared" si="11"/>
        <v>0</v>
      </c>
      <c r="ER24" s="1737">
        <f t="shared" si="9"/>
        <v>0</v>
      </c>
      <c r="ES24" s="1734">
        <f t="shared" si="10"/>
        <v>0</v>
      </c>
      <c r="ET24" s="1310">
        <f t="shared" si="0"/>
        <v>0</v>
      </c>
      <c r="EU24" s="1310">
        <f t="shared" si="1"/>
        <v>0</v>
      </c>
      <c r="EV24" s="1310">
        <f t="shared" si="2"/>
        <v>0</v>
      </c>
      <c r="EW24" s="1310">
        <f t="shared" si="3"/>
        <v>0</v>
      </c>
      <c r="EX24" s="1310">
        <f t="shared" si="4"/>
        <v>0</v>
      </c>
      <c r="EY24" s="1310">
        <f t="shared" si="5"/>
        <v>0</v>
      </c>
      <c r="EZ24" s="1310">
        <f t="shared" si="6"/>
        <v>0</v>
      </c>
      <c r="FA24" s="1310">
        <f t="shared" si="7"/>
        <v>0</v>
      </c>
      <c r="FB24" s="1733">
        <f t="shared" si="8"/>
        <v>0</v>
      </c>
      <c r="FC24" s="1732">
        <f>FWise!M16</f>
        <v>0</v>
      </c>
      <c r="FD24" s="3333">
        <f>GEntry!FN14</f>
        <v>0</v>
      </c>
      <c r="FE24" s="15"/>
      <c r="FF24" s="15"/>
      <c r="FG24" s="15"/>
      <c r="FI24" s="368"/>
      <c r="FJ24" s="367"/>
      <c r="FK24" s="369"/>
      <c r="FL24" s="369"/>
      <c r="FM24" s="369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292"/>
      <c r="HW24" s="15"/>
      <c r="HX24" s="15"/>
      <c r="HY24" s="15"/>
    </row>
    <row r="25" spans="1:233" ht="23.25" customHeight="1" thickBot="1">
      <c r="A25" s="1233">
        <v>0.5</v>
      </c>
      <c r="B25" s="1443">
        <f>GEntry!U15</f>
        <v>0</v>
      </c>
      <c r="C25" s="1440">
        <f>GEntry!V15</f>
        <v>0</v>
      </c>
      <c r="D25" s="1440">
        <f>GEntry!W15</f>
        <v>0</v>
      </c>
      <c r="E25" s="1440">
        <f>GEntry!X15</f>
        <v>0</v>
      </c>
      <c r="F25" s="1441">
        <f>GEntry!Z15</f>
        <v>0</v>
      </c>
      <c r="G25" s="1441">
        <f>GEntry!BU15</f>
        <v>0</v>
      </c>
      <c r="H25" s="1440">
        <f>GEntry!CH15</f>
        <v>0</v>
      </c>
      <c r="I25" s="1440">
        <f>GEntry!AM15</f>
        <v>0</v>
      </c>
      <c r="J25" s="1440">
        <f>GEntry!AO15</f>
        <v>0</v>
      </c>
      <c r="K25" s="1440">
        <f>GEntry!AQ15</f>
        <v>0</v>
      </c>
      <c r="L25" s="1440">
        <f>GEntry!AL15</f>
        <v>0</v>
      </c>
      <c r="M25" s="1440">
        <f>GEntry!AN15</f>
        <v>0</v>
      </c>
      <c r="N25" s="1440">
        <f>GEntry!CF15</f>
        <v>0</v>
      </c>
      <c r="O25" s="1440">
        <f>GEntry!CG15</f>
        <v>0</v>
      </c>
      <c r="P25" s="1440">
        <f>GEntry!CB15</f>
        <v>0</v>
      </c>
      <c r="Q25" s="1440">
        <f>GEntry!CR15</f>
        <v>0</v>
      </c>
      <c r="R25" s="1440">
        <f>GEntry!R15</f>
        <v>0</v>
      </c>
      <c r="S25" s="1440">
        <f>GEntry!P15</f>
        <v>0</v>
      </c>
      <c r="T25" s="1440">
        <f>GEntry!Q15</f>
        <v>0</v>
      </c>
      <c r="U25" s="1440">
        <f>GEntry!BV15</f>
        <v>0</v>
      </c>
      <c r="V25" s="1440">
        <f>GEntry!BW15</f>
        <v>0</v>
      </c>
      <c r="W25" s="1441">
        <f>GEntry!CM15</f>
        <v>0</v>
      </c>
      <c r="X25" s="1440">
        <f>GEntry!BY15</f>
        <v>0</v>
      </c>
      <c r="Y25" s="1440">
        <f>GEntry!CE15</f>
        <v>0</v>
      </c>
      <c r="Z25" s="1440">
        <f>GEntry!CQ15</f>
        <v>0</v>
      </c>
      <c r="AA25" s="1440">
        <f>GEntry!CC15</f>
        <v>0</v>
      </c>
      <c r="AB25" s="1440">
        <f>GEntry!CP15</f>
        <v>0</v>
      </c>
      <c r="AC25" s="1440">
        <f>GEntry!CV15</f>
        <v>0</v>
      </c>
      <c r="AD25" s="1440">
        <f>GEntry!CS15</f>
        <v>0</v>
      </c>
      <c r="AE25" s="1440">
        <f>GEntry!BF15</f>
        <v>0</v>
      </c>
      <c r="AF25" s="1440">
        <f>GEntry!BI15</f>
        <v>0</v>
      </c>
      <c r="AG25" s="1440">
        <f>GEntry!BQ15</f>
        <v>0</v>
      </c>
      <c r="AH25" s="1440">
        <f>GEntry!BR15</f>
        <v>0</v>
      </c>
      <c r="AI25" s="1440">
        <f>GEntry!BS15</f>
        <v>0</v>
      </c>
      <c r="AJ25" s="1440">
        <f>GEntry!BT15</f>
        <v>0</v>
      </c>
      <c r="AK25" s="1440">
        <f>GEntry!BX15</f>
        <v>0</v>
      </c>
      <c r="AL25" s="1440">
        <f>GEntry!AK15</f>
        <v>0</v>
      </c>
      <c r="AM25" s="2230">
        <f>GEntry!B15</f>
        <v>0</v>
      </c>
      <c r="AN25" s="2230">
        <f>GEntry!C15</f>
        <v>0</v>
      </c>
      <c r="AO25" s="1440">
        <f>GEntry!D15</f>
        <v>0</v>
      </c>
      <c r="AP25" s="1440">
        <f>GEntry!E15</f>
        <v>0</v>
      </c>
      <c r="AQ25" s="1440">
        <f>GEntry!F15</f>
        <v>0</v>
      </c>
      <c r="AR25" s="1440">
        <f>GEntry!G15</f>
        <v>0</v>
      </c>
      <c r="AS25" s="1440">
        <f>GEntry!H15</f>
        <v>0</v>
      </c>
      <c r="AT25" s="1440">
        <f>GEntry!J15</f>
        <v>0</v>
      </c>
      <c r="AU25" s="1440">
        <f>GEntry!K15</f>
        <v>0</v>
      </c>
      <c r="AV25" s="1440">
        <f>GEntry!I15</f>
        <v>0</v>
      </c>
      <c r="AW25" s="1440">
        <f>GEntry!BG15</f>
        <v>0</v>
      </c>
      <c r="AX25" s="1440">
        <f>GEntry!M15</f>
        <v>0</v>
      </c>
      <c r="AY25" s="1440">
        <f>GEntry!L15</f>
        <v>0</v>
      </c>
      <c r="AZ25" s="1440">
        <f>GEntry!CJ15</f>
        <v>0</v>
      </c>
      <c r="BA25" s="1440">
        <f>GEntry!CO15</f>
        <v>0</v>
      </c>
      <c r="BB25" s="1440">
        <f>GEntry!CN15</f>
        <v>0</v>
      </c>
      <c r="BC25" s="1440">
        <f>GEntry!BH15</f>
        <v>0</v>
      </c>
      <c r="BD25" s="1440">
        <f>GEntry!BL15</f>
        <v>0</v>
      </c>
      <c r="BE25" s="1440">
        <f>GEntry!AB15</f>
        <v>0</v>
      </c>
      <c r="BF25" s="1440">
        <f>GEntry!AC15</f>
        <v>0</v>
      </c>
      <c r="BG25" s="1440">
        <f>GEntry!AD15</f>
        <v>0</v>
      </c>
      <c r="BH25" s="1440">
        <f>GEntry!AH15</f>
        <v>0</v>
      </c>
      <c r="BI25" s="1440">
        <f>GEntry!AG15</f>
        <v>0</v>
      </c>
      <c r="BJ25" s="1440">
        <f>GEntry!AF15</f>
        <v>0</v>
      </c>
      <c r="BK25" s="1440">
        <f>GEntry!T15</f>
        <v>0</v>
      </c>
      <c r="BL25" s="1440">
        <f>GEntry!AJ15</f>
        <v>0</v>
      </c>
      <c r="BM25" s="1440">
        <f>GEntry!AE15</f>
        <v>0</v>
      </c>
      <c r="BN25" s="1440">
        <f>GEntry!AI15</f>
        <v>0</v>
      </c>
      <c r="BO25" s="1440">
        <f>GEntry!CI15</f>
        <v>0</v>
      </c>
      <c r="BP25" s="1441">
        <f>GEntry!CL15</f>
        <v>0</v>
      </c>
      <c r="BQ25" s="1441">
        <f>GEntry!CD15</f>
        <v>0</v>
      </c>
      <c r="BR25" s="1441">
        <f>GEntry!O15</f>
        <v>0</v>
      </c>
      <c r="BS25" s="1440">
        <f>GEntry!CA15</f>
        <v>0</v>
      </c>
      <c r="BT25" s="1441">
        <f>GEntry!BM15</f>
        <v>0</v>
      </c>
      <c r="BU25" s="1441">
        <f>GEntry!BN15</f>
        <v>0</v>
      </c>
      <c r="BV25" s="1441">
        <f>GEntry!BO15</f>
        <v>0</v>
      </c>
      <c r="BW25" s="1441">
        <f>GEntry!BP15</f>
        <v>0</v>
      </c>
      <c r="BX25" s="1430">
        <f>GEntry!BK15</f>
        <v>0</v>
      </c>
      <c r="BY25" s="1441">
        <f>GEntry!AP15</f>
        <v>0</v>
      </c>
      <c r="BZ25" s="1441">
        <f>GEntry!BZ15</f>
        <v>0</v>
      </c>
      <c r="CA25" s="1441">
        <f>GEntry!BJ15</f>
        <v>0</v>
      </c>
      <c r="CB25" s="2232">
        <f>GEntry!CU15</f>
        <v>0</v>
      </c>
      <c r="CC25" s="1441">
        <f>GEntry!AR15</f>
        <v>0</v>
      </c>
      <c r="CD25" s="1441">
        <f>GEntry!AS15</f>
        <v>0</v>
      </c>
      <c r="CE25" s="1441">
        <f>GEntry!BC15</f>
        <v>0</v>
      </c>
      <c r="CF25" s="1441">
        <f>GEntry!CK15</f>
        <v>0</v>
      </c>
      <c r="CG25" s="1441">
        <f>GEntry!CT15</f>
        <v>0</v>
      </c>
      <c r="CH25" s="1441">
        <f>GEntry!AT15</f>
        <v>0</v>
      </c>
      <c r="CI25" s="1441">
        <f>GEntry!AU15</f>
        <v>0</v>
      </c>
      <c r="CJ25" s="1441">
        <f>GEntry!AV15</f>
        <v>0</v>
      </c>
      <c r="CK25" s="1441">
        <f>GEntry!AW15</f>
        <v>0</v>
      </c>
      <c r="CL25" s="1441">
        <f>GEntry!AX15</f>
        <v>0</v>
      </c>
      <c r="CM25" s="1441">
        <f>GEntry!AY15</f>
        <v>0</v>
      </c>
      <c r="CN25" s="1441">
        <f>GEntry!AZ15</f>
        <v>0</v>
      </c>
      <c r="CO25" s="1441">
        <f>GEntry!BA15</f>
        <v>0</v>
      </c>
      <c r="CP25" s="1441">
        <f>GEntry!BE15</f>
        <v>0</v>
      </c>
      <c r="CQ25" s="1441">
        <f>GEntry!BD15</f>
        <v>0</v>
      </c>
      <c r="CR25" s="1837">
        <f>GEntry!BB15</f>
        <v>0</v>
      </c>
      <c r="CS25" s="1837">
        <f>GEntry!N15</f>
        <v>0</v>
      </c>
      <c r="CT25" s="1837">
        <f>GEntry!S15</f>
        <v>0</v>
      </c>
      <c r="CU25" s="1441">
        <f>GEntry!CW15</f>
        <v>0</v>
      </c>
      <c r="CV25" s="1837">
        <f>GEntry!CX15</f>
        <v>0</v>
      </c>
      <c r="CW25" s="1837">
        <f>GEntry!CY15</f>
        <v>0</v>
      </c>
      <c r="CX25" s="1441">
        <f>GEntry!CZ15</f>
        <v>0</v>
      </c>
      <c r="CY25" s="1441">
        <f>GEntry!DA15</f>
        <v>0</v>
      </c>
      <c r="CZ25" s="1841"/>
      <c r="DA25" s="1449">
        <f>GEntry!ED15</f>
        <v>0</v>
      </c>
      <c r="DB25" s="1446">
        <f>GEntry!EB15</f>
        <v>0</v>
      </c>
      <c r="DC25" s="1446">
        <f>GEntry!EE15</f>
        <v>0</v>
      </c>
      <c r="DD25" s="1446">
        <f>GEntry!DI15</f>
        <v>0</v>
      </c>
      <c r="DE25" s="1446">
        <f>GEntry!DJ15</f>
        <v>0</v>
      </c>
      <c r="DF25" s="1446">
        <f>GEntry!DN15</f>
        <v>0</v>
      </c>
      <c r="DG25" s="1446">
        <f>GEntry!DH15</f>
        <v>0</v>
      </c>
      <c r="DH25" s="1446">
        <f>GEntry!DL15</f>
        <v>0</v>
      </c>
      <c r="DI25" s="1446">
        <f>GEntry!DM15</f>
        <v>0</v>
      </c>
      <c r="DJ25" s="1446">
        <f>GEntry!EA15</f>
        <v>0</v>
      </c>
      <c r="DK25" s="1446">
        <f>GEntry!DZ15</f>
        <v>0</v>
      </c>
      <c r="DL25" s="1446">
        <f>GEntry!DW15</f>
        <v>0</v>
      </c>
      <c r="DM25" s="1446">
        <f>GEntry!DX15</f>
        <v>0</v>
      </c>
      <c r="DN25" s="1446">
        <f>GEntry!DT15</f>
        <v>0</v>
      </c>
      <c r="DO25" s="1446">
        <f>GEntry!DU15</f>
        <v>0</v>
      </c>
      <c r="DP25" s="1446">
        <f>GEntry!EL15</f>
        <v>0</v>
      </c>
      <c r="DQ25" s="1446">
        <f>GEntry!EK15</f>
        <v>0</v>
      </c>
      <c r="DR25" s="1446">
        <f>GEntry!EM15</f>
        <v>0</v>
      </c>
      <c r="DS25" s="1446">
        <f>GEntry!EU15</f>
        <v>0</v>
      </c>
      <c r="DT25" s="1446">
        <f>GEntry!FD15</f>
        <v>0</v>
      </c>
      <c r="DU25" s="1446">
        <f>GEntry!EY15</f>
        <v>0</v>
      </c>
      <c r="DV25" s="1446">
        <f>GEntry!EZ15</f>
        <v>0</v>
      </c>
      <c r="DW25" s="1446">
        <f>GEntry!FA15</f>
        <v>0</v>
      </c>
      <c r="DX25" s="1446">
        <f>GEntry!FC15</f>
        <v>0</v>
      </c>
      <c r="DY25" s="1446">
        <f>GEntry!FB15</f>
        <v>0</v>
      </c>
      <c r="DZ25" s="1446">
        <f>GEntry!EV15</f>
        <v>0</v>
      </c>
      <c r="EA25" s="1446">
        <f>GEntry!EW15</f>
        <v>0</v>
      </c>
      <c r="EB25" s="1446">
        <f>GEntry!EX15</f>
        <v>0</v>
      </c>
      <c r="EC25" s="2228">
        <f>GEntry!EH15</f>
        <v>0</v>
      </c>
      <c r="ED25" s="2228">
        <f>GEntry!EI15</f>
        <v>0</v>
      </c>
      <c r="EE25" s="2228">
        <f>GEntry!EJ15</f>
        <v>0</v>
      </c>
      <c r="EF25" s="1446">
        <f>GEntry!FG15</f>
        <v>0</v>
      </c>
      <c r="EG25" s="1447">
        <f>GEntry!FH15</f>
        <v>0</v>
      </c>
      <c r="EH25" s="1447">
        <f>GEntry!EO15</f>
        <v>0</v>
      </c>
      <c r="EI25" s="1447">
        <f>GEntry!EP15</f>
        <v>0</v>
      </c>
      <c r="EJ25" s="1447">
        <f>GEntry!EQ15</f>
        <v>0</v>
      </c>
      <c r="EK25" s="1447">
        <f>GEntry!ER15</f>
        <v>0</v>
      </c>
      <c r="EL25" s="1447">
        <f>GEntry!DV15</f>
        <v>0</v>
      </c>
      <c r="EM25" s="1447">
        <f>GEntry!DY15</f>
        <v>0</v>
      </c>
      <c r="EN25" s="1445">
        <f>GEntry!ES15</f>
        <v>0</v>
      </c>
      <c r="EO25" s="1446">
        <f>GEntry!ET15</f>
        <v>0</v>
      </c>
      <c r="EP25" s="1844"/>
      <c r="EQ25" s="1738">
        <f t="shared" si="11"/>
        <v>0</v>
      </c>
      <c r="ER25" s="1737">
        <f t="shared" si="9"/>
        <v>0</v>
      </c>
      <c r="ES25" s="1734">
        <f t="shared" si="10"/>
        <v>0</v>
      </c>
      <c r="ET25" s="1310">
        <f t="shared" si="0"/>
        <v>0</v>
      </c>
      <c r="EU25" s="1310">
        <f t="shared" si="1"/>
        <v>0</v>
      </c>
      <c r="EV25" s="1310">
        <f t="shared" si="2"/>
        <v>0</v>
      </c>
      <c r="EW25" s="1310">
        <f t="shared" si="3"/>
        <v>0</v>
      </c>
      <c r="EX25" s="1310">
        <f t="shared" si="4"/>
        <v>0</v>
      </c>
      <c r="EY25" s="1310">
        <f t="shared" si="5"/>
        <v>0</v>
      </c>
      <c r="EZ25" s="1310">
        <f t="shared" si="6"/>
        <v>0</v>
      </c>
      <c r="FA25" s="1310">
        <f t="shared" si="7"/>
        <v>0</v>
      </c>
      <c r="FB25" s="1733">
        <f t="shared" si="8"/>
        <v>0</v>
      </c>
      <c r="FC25" s="1732">
        <f>FWise!M17</f>
        <v>0</v>
      </c>
      <c r="FD25" s="3333">
        <f>GEntry!FN15</f>
        <v>0</v>
      </c>
      <c r="FE25" s="15"/>
      <c r="FF25" s="15"/>
      <c r="FG25" s="15"/>
      <c r="FI25" s="368"/>
      <c r="FJ25" s="367"/>
      <c r="FK25" s="369"/>
      <c r="FL25" s="369"/>
      <c r="FM25" s="369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292"/>
      <c r="HW25" s="15"/>
      <c r="HX25" s="15"/>
      <c r="HY25" s="15"/>
    </row>
    <row r="26" spans="1:233" ht="21.75" customHeight="1" thickBot="1">
      <c r="A26" s="1233">
        <v>0.54166666666666896</v>
      </c>
      <c r="B26" s="1443">
        <f>GEntry!U16</f>
        <v>0</v>
      </c>
      <c r="C26" s="1440">
        <f>GEntry!V16</f>
        <v>0</v>
      </c>
      <c r="D26" s="1440">
        <f>GEntry!W16</f>
        <v>0</v>
      </c>
      <c r="E26" s="1440">
        <f>GEntry!X16</f>
        <v>0</v>
      </c>
      <c r="F26" s="1441">
        <f>GEntry!Z16</f>
        <v>0</v>
      </c>
      <c r="G26" s="1441">
        <f>GEntry!BU16</f>
        <v>0</v>
      </c>
      <c r="H26" s="1440">
        <f>GEntry!CH16</f>
        <v>0</v>
      </c>
      <c r="I26" s="1440">
        <f>GEntry!AM16</f>
        <v>0</v>
      </c>
      <c r="J26" s="1440">
        <f>GEntry!AO16</f>
        <v>0</v>
      </c>
      <c r="K26" s="1440">
        <f>GEntry!AQ16</f>
        <v>0</v>
      </c>
      <c r="L26" s="1440">
        <f>GEntry!AL16</f>
        <v>0</v>
      </c>
      <c r="M26" s="1440">
        <f>GEntry!AN16</f>
        <v>0</v>
      </c>
      <c r="N26" s="1440">
        <f>GEntry!CF16</f>
        <v>0</v>
      </c>
      <c r="O26" s="1440">
        <f>GEntry!CG16</f>
        <v>0</v>
      </c>
      <c r="P26" s="1440">
        <f>GEntry!CB16</f>
        <v>0</v>
      </c>
      <c r="Q26" s="1440">
        <f>GEntry!CR16</f>
        <v>0</v>
      </c>
      <c r="R26" s="1440">
        <f>GEntry!R16</f>
        <v>0</v>
      </c>
      <c r="S26" s="1440">
        <f>GEntry!P16</f>
        <v>0</v>
      </c>
      <c r="T26" s="1440">
        <f>GEntry!Q16</f>
        <v>0</v>
      </c>
      <c r="U26" s="1440">
        <f>GEntry!BV16</f>
        <v>0</v>
      </c>
      <c r="V26" s="1440">
        <f>GEntry!BW16</f>
        <v>0</v>
      </c>
      <c r="W26" s="1441">
        <f>GEntry!CM16</f>
        <v>0</v>
      </c>
      <c r="X26" s="1440">
        <f>GEntry!BY16</f>
        <v>0</v>
      </c>
      <c r="Y26" s="1440">
        <f>GEntry!CE16</f>
        <v>0</v>
      </c>
      <c r="Z26" s="1440">
        <f>GEntry!CQ16</f>
        <v>0</v>
      </c>
      <c r="AA26" s="1440">
        <f>GEntry!CC16</f>
        <v>0</v>
      </c>
      <c r="AB26" s="1440">
        <f>GEntry!CP16</f>
        <v>0</v>
      </c>
      <c r="AC26" s="1440">
        <f>GEntry!CV16</f>
        <v>0</v>
      </c>
      <c r="AD26" s="1440">
        <f>GEntry!CS16</f>
        <v>0</v>
      </c>
      <c r="AE26" s="1440">
        <f>GEntry!BF16</f>
        <v>0</v>
      </c>
      <c r="AF26" s="1440">
        <f>GEntry!BI16</f>
        <v>0</v>
      </c>
      <c r="AG26" s="1440">
        <f>GEntry!BQ16</f>
        <v>0</v>
      </c>
      <c r="AH26" s="1440">
        <f>GEntry!BR16</f>
        <v>0</v>
      </c>
      <c r="AI26" s="1440">
        <f>GEntry!BS16</f>
        <v>0</v>
      </c>
      <c r="AJ26" s="1440">
        <f>GEntry!BT16</f>
        <v>0</v>
      </c>
      <c r="AK26" s="1440">
        <f>GEntry!BX16</f>
        <v>0</v>
      </c>
      <c r="AL26" s="1440">
        <f>GEntry!AK16</f>
        <v>0</v>
      </c>
      <c r="AM26" s="2230">
        <f>GEntry!B16</f>
        <v>0</v>
      </c>
      <c r="AN26" s="2230">
        <f>GEntry!C16</f>
        <v>0</v>
      </c>
      <c r="AO26" s="1440">
        <f>GEntry!D16</f>
        <v>0</v>
      </c>
      <c r="AP26" s="1440">
        <f>GEntry!E16</f>
        <v>0</v>
      </c>
      <c r="AQ26" s="1440">
        <f>GEntry!F16</f>
        <v>0</v>
      </c>
      <c r="AR26" s="1440">
        <f>GEntry!G16</f>
        <v>0</v>
      </c>
      <c r="AS26" s="1440">
        <f>GEntry!H16</f>
        <v>0</v>
      </c>
      <c r="AT26" s="1440">
        <f>GEntry!J16</f>
        <v>0</v>
      </c>
      <c r="AU26" s="1440">
        <f>GEntry!K16</f>
        <v>0</v>
      </c>
      <c r="AV26" s="1440">
        <f>GEntry!I16</f>
        <v>0</v>
      </c>
      <c r="AW26" s="1440">
        <f>GEntry!BG16</f>
        <v>0</v>
      </c>
      <c r="AX26" s="1440">
        <f>GEntry!M16</f>
        <v>0</v>
      </c>
      <c r="AY26" s="1440">
        <f>GEntry!L16</f>
        <v>0</v>
      </c>
      <c r="AZ26" s="1440">
        <f>GEntry!CJ16</f>
        <v>0</v>
      </c>
      <c r="BA26" s="1440">
        <f>GEntry!CO16</f>
        <v>0</v>
      </c>
      <c r="BB26" s="1440">
        <f>GEntry!CN16</f>
        <v>0</v>
      </c>
      <c r="BC26" s="1440">
        <f>GEntry!BH16</f>
        <v>0</v>
      </c>
      <c r="BD26" s="1440">
        <f>GEntry!BL16</f>
        <v>0</v>
      </c>
      <c r="BE26" s="1440">
        <f>GEntry!AB16</f>
        <v>0</v>
      </c>
      <c r="BF26" s="1440">
        <f>GEntry!AC16</f>
        <v>0</v>
      </c>
      <c r="BG26" s="1440">
        <f>GEntry!AD16</f>
        <v>0</v>
      </c>
      <c r="BH26" s="1440">
        <f>GEntry!AH16</f>
        <v>0</v>
      </c>
      <c r="BI26" s="1440">
        <f>GEntry!AG16</f>
        <v>0</v>
      </c>
      <c r="BJ26" s="1440">
        <f>GEntry!AF16</f>
        <v>0</v>
      </c>
      <c r="BK26" s="1440">
        <f>GEntry!T16</f>
        <v>0</v>
      </c>
      <c r="BL26" s="1440">
        <f>GEntry!AJ16</f>
        <v>0</v>
      </c>
      <c r="BM26" s="1440">
        <f>GEntry!AE16</f>
        <v>0</v>
      </c>
      <c r="BN26" s="1440">
        <f>GEntry!AI16</f>
        <v>0</v>
      </c>
      <c r="BO26" s="1440">
        <f>GEntry!CI16</f>
        <v>0</v>
      </c>
      <c r="BP26" s="1441">
        <f>GEntry!CL16</f>
        <v>0</v>
      </c>
      <c r="BQ26" s="1441">
        <f>GEntry!CD16</f>
        <v>0</v>
      </c>
      <c r="BR26" s="1441">
        <f>GEntry!O16</f>
        <v>0</v>
      </c>
      <c r="BS26" s="1440">
        <f>GEntry!CA16</f>
        <v>0</v>
      </c>
      <c r="BT26" s="1441">
        <f>GEntry!BM16</f>
        <v>0</v>
      </c>
      <c r="BU26" s="1441">
        <f>GEntry!BN16</f>
        <v>0</v>
      </c>
      <c r="BV26" s="1441">
        <f>GEntry!BO16</f>
        <v>0</v>
      </c>
      <c r="BW26" s="1441">
        <f>GEntry!BP16</f>
        <v>0</v>
      </c>
      <c r="BX26" s="1430">
        <f>GEntry!BK16</f>
        <v>0</v>
      </c>
      <c r="BY26" s="1441">
        <f>GEntry!AP16</f>
        <v>0</v>
      </c>
      <c r="BZ26" s="1441">
        <f>GEntry!BZ16</f>
        <v>0</v>
      </c>
      <c r="CA26" s="1441">
        <f>GEntry!BJ16</f>
        <v>0</v>
      </c>
      <c r="CB26" s="2232">
        <f>GEntry!CU16</f>
        <v>0</v>
      </c>
      <c r="CC26" s="1441">
        <f>GEntry!AR16</f>
        <v>0</v>
      </c>
      <c r="CD26" s="1441">
        <f>GEntry!AS16</f>
        <v>0</v>
      </c>
      <c r="CE26" s="1441">
        <f>GEntry!BC16</f>
        <v>0</v>
      </c>
      <c r="CF26" s="1441">
        <f>GEntry!CK16</f>
        <v>0</v>
      </c>
      <c r="CG26" s="1441">
        <f>GEntry!CT16</f>
        <v>0</v>
      </c>
      <c r="CH26" s="1441">
        <f>GEntry!AT16</f>
        <v>0</v>
      </c>
      <c r="CI26" s="1441">
        <f>GEntry!AU16</f>
        <v>0</v>
      </c>
      <c r="CJ26" s="1441">
        <f>GEntry!AV16</f>
        <v>0</v>
      </c>
      <c r="CK26" s="1441">
        <f>GEntry!AW16</f>
        <v>0</v>
      </c>
      <c r="CL26" s="1441">
        <f>GEntry!AX16</f>
        <v>0</v>
      </c>
      <c r="CM26" s="1441">
        <f>GEntry!AY16</f>
        <v>0</v>
      </c>
      <c r="CN26" s="1441">
        <f>GEntry!AZ16</f>
        <v>0</v>
      </c>
      <c r="CO26" s="1441">
        <f>GEntry!BA16</f>
        <v>0</v>
      </c>
      <c r="CP26" s="1441">
        <f>GEntry!BE16</f>
        <v>0</v>
      </c>
      <c r="CQ26" s="1441">
        <f>GEntry!BD16</f>
        <v>0</v>
      </c>
      <c r="CR26" s="1837">
        <f>GEntry!BB16</f>
        <v>0</v>
      </c>
      <c r="CS26" s="1837">
        <f>GEntry!N16</f>
        <v>0</v>
      </c>
      <c r="CT26" s="1837">
        <f>GEntry!S16</f>
        <v>0</v>
      </c>
      <c r="CU26" s="1441">
        <f>GEntry!CW16</f>
        <v>0</v>
      </c>
      <c r="CV26" s="1837">
        <f>GEntry!CX16</f>
        <v>0</v>
      </c>
      <c r="CW26" s="1837">
        <f>GEntry!CY16</f>
        <v>0</v>
      </c>
      <c r="CX26" s="1441">
        <f>GEntry!CZ16</f>
        <v>0</v>
      </c>
      <c r="CY26" s="1441">
        <f>GEntry!DA16</f>
        <v>0</v>
      </c>
      <c r="CZ26" s="1841"/>
      <c r="DA26" s="1449">
        <f>GEntry!ED16</f>
        <v>0</v>
      </c>
      <c r="DB26" s="1446">
        <f>GEntry!EB16</f>
        <v>0</v>
      </c>
      <c r="DC26" s="1446">
        <f>GEntry!EE16</f>
        <v>0</v>
      </c>
      <c r="DD26" s="1446">
        <f>GEntry!DI16</f>
        <v>0</v>
      </c>
      <c r="DE26" s="1446">
        <f>GEntry!DJ16</f>
        <v>0</v>
      </c>
      <c r="DF26" s="1446">
        <f>GEntry!DN16</f>
        <v>0</v>
      </c>
      <c r="DG26" s="1446">
        <f>GEntry!DH16</f>
        <v>0</v>
      </c>
      <c r="DH26" s="1446">
        <f>GEntry!DL16</f>
        <v>0</v>
      </c>
      <c r="DI26" s="1446">
        <f>GEntry!DM16</f>
        <v>0</v>
      </c>
      <c r="DJ26" s="1446">
        <f>GEntry!EA16</f>
        <v>0</v>
      </c>
      <c r="DK26" s="1446">
        <f>GEntry!DZ16</f>
        <v>0</v>
      </c>
      <c r="DL26" s="1446">
        <f>GEntry!DW16</f>
        <v>0</v>
      </c>
      <c r="DM26" s="1446">
        <f>GEntry!DX16</f>
        <v>0</v>
      </c>
      <c r="DN26" s="1446">
        <f>GEntry!DT16</f>
        <v>0</v>
      </c>
      <c r="DO26" s="1446">
        <f>GEntry!DU16</f>
        <v>0</v>
      </c>
      <c r="DP26" s="1446">
        <f>GEntry!EL16</f>
        <v>0</v>
      </c>
      <c r="DQ26" s="1446">
        <f>GEntry!EK16</f>
        <v>0</v>
      </c>
      <c r="DR26" s="1446">
        <f>GEntry!EM16</f>
        <v>0</v>
      </c>
      <c r="DS26" s="1446">
        <f>GEntry!EU16</f>
        <v>0</v>
      </c>
      <c r="DT26" s="1446">
        <f>GEntry!FD16</f>
        <v>0</v>
      </c>
      <c r="DU26" s="1446">
        <f>GEntry!EY16</f>
        <v>0</v>
      </c>
      <c r="DV26" s="1446">
        <f>GEntry!EZ16</f>
        <v>0</v>
      </c>
      <c r="DW26" s="1446">
        <f>GEntry!FA16</f>
        <v>0</v>
      </c>
      <c r="DX26" s="1446">
        <f>GEntry!FC16</f>
        <v>0</v>
      </c>
      <c r="DY26" s="1446">
        <f>GEntry!FB16</f>
        <v>0</v>
      </c>
      <c r="DZ26" s="1446">
        <f>GEntry!EV16</f>
        <v>0</v>
      </c>
      <c r="EA26" s="1446">
        <f>GEntry!EW16</f>
        <v>0</v>
      </c>
      <c r="EB26" s="1446">
        <f>GEntry!EX16</f>
        <v>0</v>
      </c>
      <c r="EC26" s="2228">
        <f>GEntry!EH16</f>
        <v>0</v>
      </c>
      <c r="ED26" s="2228">
        <f>GEntry!EI16</f>
        <v>0</v>
      </c>
      <c r="EE26" s="2228">
        <f>GEntry!EJ16</f>
        <v>0</v>
      </c>
      <c r="EF26" s="1446">
        <f>GEntry!FG16</f>
        <v>0</v>
      </c>
      <c r="EG26" s="1447">
        <f>GEntry!FH16</f>
        <v>0</v>
      </c>
      <c r="EH26" s="1447">
        <f>GEntry!EO16</f>
        <v>0</v>
      </c>
      <c r="EI26" s="1447">
        <f>GEntry!EP16</f>
        <v>0</v>
      </c>
      <c r="EJ26" s="1447">
        <f>GEntry!EQ16</f>
        <v>0</v>
      </c>
      <c r="EK26" s="1447">
        <f>GEntry!ER16</f>
        <v>0</v>
      </c>
      <c r="EL26" s="1447">
        <f>GEntry!DV16</f>
        <v>0</v>
      </c>
      <c r="EM26" s="1447">
        <f>GEntry!DY16</f>
        <v>0</v>
      </c>
      <c r="EN26" s="1445">
        <f>GEntry!ES16</f>
        <v>0</v>
      </c>
      <c r="EO26" s="1446">
        <f>GEntry!ET16</f>
        <v>0</v>
      </c>
      <c r="EP26" s="1844"/>
      <c r="EQ26" s="1738">
        <f t="shared" si="11"/>
        <v>0</v>
      </c>
      <c r="ER26" s="1737">
        <f t="shared" si="9"/>
        <v>0</v>
      </c>
      <c r="ES26" s="1734">
        <f t="shared" si="10"/>
        <v>0</v>
      </c>
      <c r="ET26" s="1310">
        <f t="shared" si="0"/>
        <v>0</v>
      </c>
      <c r="EU26" s="1310">
        <f t="shared" si="1"/>
        <v>0</v>
      </c>
      <c r="EV26" s="1310">
        <f t="shared" si="2"/>
        <v>0</v>
      </c>
      <c r="EW26" s="1310">
        <f t="shared" si="3"/>
        <v>0</v>
      </c>
      <c r="EX26" s="1310">
        <f t="shared" si="4"/>
        <v>0</v>
      </c>
      <c r="EY26" s="1310">
        <f t="shared" si="5"/>
        <v>0</v>
      </c>
      <c r="EZ26" s="1310">
        <f t="shared" si="6"/>
        <v>0</v>
      </c>
      <c r="FA26" s="1310">
        <f t="shared" si="7"/>
        <v>0</v>
      </c>
      <c r="FB26" s="1733">
        <f t="shared" si="8"/>
        <v>0</v>
      </c>
      <c r="FC26" s="1732">
        <f>FWise!M18</f>
        <v>0</v>
      </c>
      <c r="FD26" s="3333">
        <f>GEntry!FN16</f>
        <v>0</v>
      </c>
      <c r="FE26" s="15"/>
      <c r="FF26" s="15"/>
      <c r="FG26" s="15"/>
      <c r="FH26" s="15"/>
      <c r="FI26" s="367"/>
      <c r="FJ26" s="367"/>
      <c r="FK26" s="367"/>
      <c r="FL26" s="367"/>
      <c r="FM26" s="367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292"/>
      <c r="HW26" s="15"/>
      <c r="HX26" s="15"/>
      <c r="HY26" s="15"/>
    </row>
    <row r="27" spans="1:233" ht="21.75" customHeight="1" thickBot="1">
      <c r="A27" s="1233">
        <v>0.58333333333333337</v>
      </c>
      <c r="B27" s="1443">
        <f>GEntry!U17</f>
        <v>0</v>
      </c>
      <c r="C27" s="1440">
        <f>GEntry!V17</f>
        <v>0</v>
      </c>
      <c r="D27" s="1440">
        <f>GEntry!W17</f>
        <v>0</v>
      </c>
      <c r="E27" s="1440">
        <f>GEntry!X17</f>
        <v>0</v>
      </c>
      <c r="F27" s="1441">
        <f>GEntry!Z17</f>
        <v>0</v>
      </c>
      <c r="G27" s="1441">
        <f>GEntry!BU17</f>
        <v>0</v>
      </c>
      <c r="H27" s="1440">
        <f>GEntry!CH17</f>
        <v>0</v>
      </c>
      <c r="I27" s="1440">
        <f>GEntry!AM17</f>
        <v>0</v>
      </c>
      <c r="J27" s="1440">
        <f>GEntry!AO17</f>
        <v>0</v>
      </c>
      <c r="K27" s="1440">
        <f>GEntry!AQ17</f>
        <v>0</v>
      </c>
      <c r="L27" s="1440">
        <f>GEntry!AL17</f>
        <v>0</v>
      </c>
      <c r="M27" s="1440">
        <f>GEntry!AN17</f>
        <v>0</v>
      </c>
      <c r="N27" s="1440">
        <f>GEntry!CF17</f>
        <v>0</v>
      </c>
      <c r="O27" s="1440">
        <f>GEntry!CG17</f>
        <v>0</v>
      </c>
      <c r="P27" s="1440">
        <f>GEntry!CB17</f>
        <v>0</v>
      </c>
      <c r="Q27" s="1440">
        <f>GEntry!CR17</f>
        <v>0</v>
      </c>
      <c r="R27" s="1440">
        <f>GEntry!R17</f>
        <v>0</v>
      </c>
      <c r="S27" s="1440">
        <f>GEntry!P17</f>
        <v>0</v>
      </c>
      <c r="T27" s="1440">
        <f>GEntry!Q17</f>
        <v>0</v>
      </c>
      <c r="U27" s="1440">
        <f>GEntry!BV17</f>
        <v>0</v>
      </c>
      <c r="V27" s="1440">
        <f>GEntry!BW17</f>
        <v>0</v>
      </c>
      <c r="W27" s="1441">
        <f>GEntry!CM17</f>
        <v>0</v>
      </c>
      <c r="X27" s="1440">
        <f>GEntry!BY17</f>
        <v>0</v>
      </c>
      <c r="Y27" s="1440">
        <f>GEntry!CE17</f>
        <v>0</v>
      </c>
      <c r="Z27" s="1440">
        <f>GEntry!CQ17</f>
        <v>0</v>
      </c>
      <c r="AA27" s="1440">
        <f>GEntry!CC17</f>
        <v>0</v>
      </c>
      <c r="AB27" s="1440">
        <f>GEntry!CP17</f>
        <v>0</v>
      </c>
      <c r="AC27" s="1440">
        <f>GEntry!CV17</f>
        <v>0</v>
      </c>
      <c r="AD27" s="1440">
        <f>GEntry!CS17</f>
        <v>0</v>
      </c>
      <c r="AE27" s="1440">
        <f>GEntry!BF17</f>
        <v>0</v>
      </c>
      <c r="AF27" s="1440">
        <f>GEntry!BI17</f>
        <v>0</v>
      </c>
      <c r="AG27" s="1440">
        <f>GEntry!BQ17</f>
        <v>0</v>
      </c>
      <c r="AH27" s="1440">
        <f>GEntry!BR17</f>
        <v>0</v>
      </c>
      <c r="AI27" s="1440">
        <f>GEntry!BS17</f>
        <v>0</v>
      </c>
      <c r="AJ27" s="1440">
        <f>GEntry!BT17</f>
        <v>0</v>
      </c>
      <c r="AK27" s="1440">
        <f>GEntry!BX17</f>
        <v>0</v>
      </c>
      <c r="AL27" s="1440">
        <f>GEntry!AK17</f>
        <v>0</v>
      </c>
      <c r="AM27" s="2230">
        <f>GEntry!B17</f>
        <v>0</v>
      </c>
      <c r="AN27" s="2230">
        <f>GEntry!C17</f>
        <v>0</v>
      </c>
      <c r="AO27" s="1440">
        <f>GEntry!D17</f>
        <v>0</v>
      </c>
      <c r="AP27" s="1440">
        <f>GEntry!E17</f>
        <v>0</v>
      </c>
      <c r="AQ27" s="1440">
        <f>GEntry!F17</f>
        <v>0</v>
      </c>
      <c r="AR27" s="1440">
        <f>GEntry!G17</f>
        <v>0</v>
      </c>
      <c r="AS27" s="1440">
        <f>GEntry!H17</f>
        <v>0</v>
      </c>
      <c r="AT27" s="1440">
        <f>GEntry!J17</f>
        <v>0</v>
      </c>
      <c r="AU27" s="1440">
        <f>GEntry!K17</f>
        <v>0</v>
      </c>
      <c r="AV27" s="1440">
        <f>GEntry!I17</f>
        <v>0</v>
      </c>
      <c r="AW27" s="1440">
        <f>GEntry!BG17</f>
        <v>0</v>
      </c>
      <c r="AX27" s="1440">
        <f>GEntry!M17</f>
        <v>0</v>
      </c>
      <c r="AY27" s="1440">
        <f>GEntry!L17</f>
        <v>0</v>
      </c>
      <c r="AZ27" s="1440">
        <f>GEntry!CJ17</f>
        <v>0</v>
      </c>
      <c r="BA27" s="1440">
        <f>GEntry!CO17</f>
        <v>0</v>
      </c>
      <c r="BB27" s="1440">
        <f>GEntry!CN17</f>
        <v>0</v>
      </c>
      <c r="BC27" s="1440">
        <f>GEntry!BH17</f>
        <v>0</v>
      </c>
      <c r="BD27" s="1440">
        <f>GEntry!BL17</f>
        <v>0</v>
      </c>
      <c r="BE27" s="1440">
        <f>GEntry!AB17</f>
        <v>0</v>
      </c>
      <c r="BF27" s="1440">
        <f>GEntry!AC17</f>
        <v>0</v>
      </c>
      <c r="BG27" s="1440">
        <f>GEntry!AD17</f>
        <v>0</v>
      </c>
      <c r="BH27" s="1440">
        <f>GEntry!AH17</f>
        <v>0</v>
      </c>
      <c r="BI27" s="1440">
        <f>GEntry!AG17</f>
        <v>0</v>
      </c>
      <c r="BJ27" s="1440">
        <f>GEntry!AF17</f>
        <v>0</v>
      </c>
      <c r="BK27" s="1440">
        <f>GEntry!T17</f>
        <v>0</v>
      </c>
      <c r="BL27" s="1440">
        <f>GEntry!AJ17</f>
        <v>0</v>
      </c>
      <c r="BM27" s="1440">
        <f>GEntry!AE17</f>
        <v>0</v>
      </c>
      <c r="BN27" s="1440">
        <f>GEntry!AI17</f>
        <v>0</v>
      </c>
      <c r="BO27" s="1440">
        <f>GEntry!CI17</f>
        <v>0</v>
      </c>
      <c r="BP27" s="1441">
        <f>GEntry!CL17</f>
        <v>0</v>
      </c>
      <c r="BQ27" s="1441">
        <f>GEntry!CD17</f>
        <v>0</v>
      </c>
      <c r="BR27" s="1441">
        <f>GEntry!O17</f>
        <v>0</v>
      </c>
      <c r="BS27" s="1440">
        <f>GEntry!CA17</f>
        <v>0</v>
      </c>
      <c r="BT27" s="1441">
        <f>GEntry!BM17</f>
        <v>0</v>
      </c>
      <c r="BU27" s="1441">
        <f>GEntry!BN17</f>
        <v>0</v>
      </c>
      <c r="BV27" s="1441">
        <f>GEntry!BO17</f>
        <v>0</v>
      </c>
      <c r="BW27" s="1441">
        <f>GEntry!BP17</f>
        <v>0</v>
      </c>
      <c r="BX27" s="1430">
        <f>GEntry!BK17</f>
        <v>0</v>
      </c>
      <c r="BY27" s="1441">
        <f>GEntry!AP17</f>
        <v>0</v>
      </c>
      <c r="BZ27" s="1441">
        <f>GEntry!BZ17</f>
        <v>0</v>
      </c>
      <c r="CA27" s="1441">
        <f>GEntry!BJ17</f>
        <v>0</v>
      </c>
      <c r="CB27" s="2232">
        <f>GEntry!CU17</f>
        <v>0</v>
      </c>
      <c r="CC27" s="1441">
        <f>GEntry!AR17</f>
        <v>0</v>
      </c>
      <c r="CD27" s="1441">
        <f>GEntry!AS17</f>
        <v>0</v>
      </c>
      <c r="CE27" s="1441">
        <f>GEntry!BC17</f>
        <v>0</v>
      </c>
      <c r="CF27" s="1441">
        <f>GEntry!CK17</f>
        <v>0</v>
      </c>
      <c r="CG27" s="1441">
        <f>GEntry!CT17</f>
        <v>0</v>
      </c>
      <c r="CH27" s="1441">
        <f>GEntry!AT17</f>
        <v>0</v>
      </c>
      <c r="CI27" s="1441">
        <f>GEntry!AU17</f>
        <v>0</v>
      </c>
      <c r="CJ27" s="1441">
        <f>GEntry!AV17</f>
        <v>0</v>
      </c>
      <c r="CK27" s="1441">
        <f>GEntry!AW17</f>
        <v>0</v>
      </c>
      <c r="CL27" s="1441">
        <f>GEntry!AX17</f>
        <v>0</v>
      </c>
      <c r="CM27" s="1441">
        <f>GEntry!AY17</f>
        <v>0</v>
      </c>
      <c r="CN27" s="1441">
        <f>GEntry!AZ17</f>
        <v>0</v>
      </c>
      <c r="CO27" s="1441">
        <f>GEntry!BA17</f>
        <v>0</v>
      </c>
      <c r="CP27" s="1441">
        <f>GEntry!BE17</f>
        <v>0</v>
      </c>
      <c r="CQ27" s="1441">
        <f>GEntry!BD17</f>
        <v>0</v>
      </c>
      <c r="CR27" s="1837">
        <f>GEntry!BB17</f>
        <v>0</v>
      </c>
      <c r="CS27" s="1837">
        <f>GEntry!N17</f>
        <v>0</v>
      </c>
      <c r="CT27" s="1837">
        <f>GEntry!S17</f>
        <v>0</v>
      </c>
      <c r="CU27" s="1441">
        <f>GEntry!CW17</f>
        <v>0</v>
      </c>
      <c r="CV27" s="1837">
        <f>GEntry!CX17</f>
        <v>0</v>
      </c>
      <c r="CW27" s="1837">
        <f>GEntry!CY17</f>
        <v>0</v>
      </c>
      <c r="CX27" s="1441">
        <f>GEntry!CZ17</f>
        <v>0</v>
      </c>
      <c r="CY27" s="1441">
        <f>GEntry!DA17</f>
        <v>0</v>
      </c>
      <c r="CZ27" s="1841"/>
      <c r="DA27" s="1449">
        <f>GEntry!ED17</f>
        <v>0</v>
      </c>
      <c r="DB27" s="1446">
        <f>GEntry!EB17</f>
        <v>0</v>
      </c>
      <c r="DC27" s="1446">
        <f>GEntry!EE17</f>
        <v>0</v>
      </c>
      <c r="DD27" s="1446">
        <f>GEntry!DI17</f>
        <v>0</v>
      </c>
      <c r="DE27" s="1446">
        <f>GEntry!DJ17</f>
        <v>0</v>
      </c>
      <c r="DF27" s="1446">
        <f>GEntry!DN17</f>
        <v>0</v>
      </c>
      <c r="DG27" s="1446">
        <f>GEntry!DH17</f>
        <v>0</v>
      </c>
      <c r="DH27" s="1446">
        <f>GEntry!DL17</f>
        <v>0</v>
      </c>
      <c r="DI27" s="1446">
        <f>GEntry!DM17</f>
        <v>0</v>
      </c>
      <c r="DJ27" s="1446">
        <f>GEntry!EA17</f>
        <v>0</v>
      </c>
      <c r="DK27" s="1446">
        <f>GEntry!DZ17</f>
        <v>0</v>
      </c>
      <c r="DL27" s="1446">
        <f>GEntry!DW17</f>
        <v>0</v>
      </c>
      <c r="DM27" s="1446">
        <f>GEntry!DX17</f>
        <v>0</v>
      </c>
      <c r="DN27" s="1446">
        <f>GEntry!DT17</f>
        <v>0</v>
      </c>
      <c r="DO27" s="1446">
        <f>GEntry!DU17</f>
        <v>0</v>
      </c>
      <c r="DP27" s="1446">
        <f>GEntry!EL17</f>
        <v>0</v>
      </c>
      <c r="DQ27" s="1446">
        <f>GEntry!EK17</f>
        <v>0</v>
      </c>
      <c r="DR27" s="1446">
        <f>GEntry!EM17</f>
        <v>0</v>
      </c>
      <c r="DS27" s="1446">
        <f>GEntry!EU17</f>
        <v>0</v>
      </c>
      <c r="DT27" s="1446">
        <f>GEntry!FD17</f>
        <v>0</v>
      </c>
      <c r="DU27" s="1446">
        <f>GEntry!EY17</f>
        <v>0</v>
      </c>
      <c r="DV27" s="1446">
        <f>GEntry!EZ17</f>
        <v>0</v>
      </c>
      <c r="DW27" s="1446">
        <f>GEntry!FA17</f>
        <v>0</v>
      </c>
      <c r="DX27" s="1446">
        <f>GEntry!FC17</f>
        <v>0</v>
      </c>
      <c r="DY27" s="1446">
        <f>GEntry!FB17</f>
        <v>0</v>
      </c>
      <c r="DZ27" s="1446">
        <f>GEntry!EV17</f>
        <v>0</v>
      </c>
      <c r="EA27" s="1446">
        <f>GEntry!EW17</f>
        <v>0</v>
      </c>
      <c r="EB27" s="1446">
        <f>GEntry!EX17</f>
        <v>0</v>
      </c>
      <c r="EC27" s="2228">
        <f>GEntry!EH17</f>
        <v>0</v>
      </c>
      <c r="ED27" s="2228">
        <f>GEntry!EI17</f>
        <v>0</v>
      </c>
      <c r="EE27" s="2228">
        <f>GEntry!EJ17</f>
        <v>0</v>
      </c>
      <c r="EF27" s="1446">
        <f>GEntry!FG17</f>
        <v>0</v>
      </c>
      <c r="EG27" s="1447">
        <f>GEntry!FH17</f>
        <v>0</v>
      </c>
      <c r="EH27" s="1447">
        <f>GEntry!EO17</f>
        <v>0</v>
      </c>
      <c r="EI27" s="1447">
        <f>GEntry!EP17</f>
        <v>0</v>
      </c>
      <c r="EJ27" s="1447">
        <f>GEntry!EQ17</f>
        <v>0</v>
      </c>
      <c r="EK27" s="1447">
        <f>GEntry!ER17</f>
        <v>0</v>
      </c>
      <c r="EL27" s="1447">
        <f>GEntry!DV17</f>
        <v>0</v>
      </c>
      <c r="EM27" s="1447">
        <f>GEntry!DY17</f>
        <v>0</v>
      </c>
      <c r="EN27" s="1445">
        <f>GEntry!ES17</f>
        <v>0</v>
      </c>
      <c r="EO27" s="1446">
        <f>GEntry!ET17</f>
        <v>0</v>
      </c>
      <c r="EP27" s="1844"/>
      <c r="EQ27" s="1738">
        <f t="shared" si="11"/>
        <v>0</v>
      </c>
      <c r="ER27" s="1737">
        <f t="shared" si="9"/>
        <v>0</v>
      </c>
      <c r="ES27" s="1734">
        <f t="shared" si="10"/>
        <v>0</v>
      </c>
      <c r="ET27" s="1310">
        <f t="shared" si="0"/>
        <v>0</v>
      </c>
      <c r="EU27" s="1310">
        <f t="shared" si="1"/>
        <v>0</v>
      </c>
      <c r="EV27" s="1310">
        <f t="shared" si="2"/>
        <v>0</v>
      </c>
      <c r="EW27" s="1310">
        <f t="shared" si="3"/>
        <v>0</v>
      </c>
      <c r="EX27" s="1310">
        <f t="shared" si="4"/>
        <v>0</v>
      </c>
      <c r="EY27" s="1310">
        <f t="shared" si="5"/>
        <v>0</v>
      </c>
      <c r="EZ27" s="1310">
        <f t="shared" si="6"/>
        <v>0</v>
      </c>
      <c r="FA27" s="1310">
        <f t="shared" si="7"/>
        <v>0</v>
      </c>
      <c r="FB27" s="1733">
        <f t="shared" si="8"/>
        <v>0</v>
      </c>
      <c r="FC27" s="1732">
        <f>FWise!M19</f>
        <v>0</v>
      </c>
      <c r="FD27" s="3333">
        <f>GEntry!FN17</f>
        <v>0</v>
      </c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</row>
    <row r="28" spans="1:233" ht="22.5" customHeight="1" thickBot="1">
      <c r="A28" s="1233">
        <v>0.625000000000003</v>
      </c>
      <c r="B28" s="1443">
        <f>GEntry!U18</f>
        <v>0</v>
      </c>
      <c r="C28" s="1440">
        <f>GEntry!V18</f>
        <v>0</v>
      </c>
      <c r="D28" s="1440">
        <f>GEntry!W18</f>
        <v>0</v>
      </c>
      <c r="E28" s="1440">
        <f>GEntry!X18</f>
        <v>0</v>
      </c>
      <c r="F28" s="1441">
        <f>GEntry!Z18</f>
        <v>0</v>
      </c>
      <c r="G28" s="1441">
        <f>GEntry!BU18</f>
        <v>0</v>
      </c>
      <c r="H28" s="1440">
        <f>GEntry!CH18</f>
        <v>0</v>
      </c>
      <c r="I28" s="1440">
        <f>GEntry!AM18</f>
        <v>0</v>
      </c>
      <c r="J28" s="1440">
        <f>GEntry!AO18</f>
        <v>0</v>
      </c>
      <c r="K28" s="1440">
        <f>GEntry!AQ18</f>
        <v>0</v>
      </c>
      <c r="L28" s="1440">
        <f>GEntry!AL18</f>
        <v>0</v>
      </c>
      <c r="M28" s="1440">
        <f>GEntry!AN18</f>
        <v>0</v>
      </c>
      <c r="N28" s="1440">
        <f>GEntry!CF18</f>
        <v>0</v>
      </c>
      <c r="O28" s="1440">
        <f>GEntry!CG18</f>
        <v>0</v>
      </c>
      <c r="P28" s="1440">
        <f>GEntry!CB18</f>
        <v>0</v>
      </c>
      <c r="Q28" s="1440">
        <f>GEntry!CR18</f>
        <v>0</v>
      </c>
      <c r="R28" s="1440">
        <f>GEntry!R18</f>
        <v>0</v>
      </c>
      <c r="S28" s="1440">
        <f>GEntry!P18</f>
        <v>0</v>
      </c>
      <c r="T28" s="1440">
        <f>GEntry!Q18</f>
        <v>0</v>
      </c>
      <c r="U28" s="1440">
        <f>GEntry!BV18</f>
        <v>0</v>
      </c>
      <c r="V28" s="1440">
        <f>GEntry!BW18</f>
        <v>0</v>
      </c>
      <c r="W28" s="1441">
        <f>GEntry!CM18</f>
        <v>0</v>
      </c>
      <c r="X28" s="1440">
        <f>GEntry!BY18</f>
        <v>0</v>
      </c>
      <c r="Y28" s="1440">
        <f>GEntry!CE18</f>
        <v>0</v>
      </c>
      <c r="Z28" s="1440">
        <f>GEntry!CQ18</f>
        <v>0</v>
      </c>
      <c r="AA28" s="1440">
        <f>GEntry!CC18</f>
        <v>0</v>
      </c>
      <c r="AB28" s="1440">
        <f>GEntry!CP18</f>
        <v>0</v>
      </c>
      <c r="AC28" s="1440">
        <f>GEntry!CV18</f>
        <v>0</v>
      </c>
      <c r="AD28" s="1440">
        <f>GEntry!CS18</f>
        <v>0</v>
      </c>
      <c r="AE28" s="1440">
        <f>GEntry!BF18</f>
        <v>0</v>
      </c>
      <c r="AF28" s="1440">
        <f>GEntry!BI18</f>
        <v>0</v>
      </c>
      <c r="AG28" s="1440">
        <f>GEntry!BQ18</f>
        <v>0</v>
      </c>
      <c r="AH28" s="1440">
        <f>GEntry!BR18</f>
        <v>0</v>
      </c>
      <c r="AI28" s="1440">
        <f>GEntry!BS18</f>
        <v>0</v>
      </c>
      <c r="AJ28" s="1440">
        <f>GEntry!BT18</f>
        <v>0</v>
      </c>
      <c r="AK28" s="1440">
        <f>GEntry!BX18</f>
        <v>0</v>
      </c>
      <c r="AL28" s="1440">
        <f>GEntry!AK18</f>
        <v>0</v>
      </c>
      <c r="AM28" s="2230">
        <f>GEntry!B18</f>
        <v>0</v>
      </c>
      <c r="AN28" s="2230">
        <f>GEntry!C18</f>
        <v>0</v>
      </c>
      <c r="AO28" s="1440">
        <f>GEntry!D18</f>
        <v>0</v>
      </c>
      <c r="AP28" s="1440">
        <f>GEntry!E18</f>
        <v>0</v>
      </c>
      <c r="AQ28" s="1440">
        <f>GEntry!F18</f>
        <v>0</v>
      </c>
      <c r="AR28" s="1440">
        <f>GEntry!G18</f>
        <v>0</v>
      </c>
      <c r="AS28" s="1440">
        <f>GEntry!H18</f>
        <v>0</v>
      </c>
      <c r="AT28" s="1440">
        <f>GEntry!J18</f>
        <v>0</v>
      </c>
      <c r="AU28" s="1440">
        <f>GEntry!K18</f>
        <v>0</v>
      </c>
      <c r="AV28" s="1440">
        <f>GEntry!I18</f>
        <v>0</v>
      </c>
      <c r="AW28" s="1440">
        <f>GEntry!BG18</f>
        <v>0</v>
      </c>
      <c r="AX28" s="1440">
        <f>GEntry!M18</f>
        <v>0</v>
      </c>
      <c r="AY28" s="1440">
        <f>GEntry!L18</f>
        <v>0</v>
      </c>
      <c r="AZ28" s="1440">
        <f>GEntry!CJ18</f>
        <v>0</v>
      </c>
      <c r="BA28" s="1440">
        <f>GEntry!CO18</f>
        <v>0</v>
      </c>
      <c r="BB28" s="1440">
        <f>GEntry!CN18</f>
        <v>0</v>
      </c>
      <c r="BC28" s="1440">
        <f>GEntry!BH18</f>
        <v>0</v>
      </c>
      <c r="BD28" s="1440">
        <f>GEntry!BL18</f>
        <v>0</v>
      </c>
      <c r="BE28" s="1440">
        <f>GEntry!AB18</f>
        <v>0</v>
      </c>
      <c r="BF28" s="1440">
        <f>GEntry!AC18</f>
        <v>0</v>
      </c>
      <c r="BG28" s="1440">
        <f>GEntry!AD18</f>
        <v>0</v>
      </c>
      <c r="BH28" s="1440">
        <f>GEntry!AH18</f>
        <v>0</v>
      </c>
      <c r="BI28" s="1440">
        <f>GEntry!AG18</f>
        <v>0</v>
      </c>
      <c r="BJ28" s="1440">
        <f>GEntry!AF18</f>
        <v>0</v>
      </c>
      <c r="BK28" s="1440">
        <f>GEntry!T18</f>
        <v>0</v>
      </c>
      <c r="BL28" s="1440">
        <f>GEntry!AJ18</f>
        <v>0</v>
      </c>
      <c r="BM28" s="1440">
        <f>GEntry!AE18</f>
        <v>0</v>
      </c>
      <c r="BN28" s="1440">
        <f>GEntry!AI18</f>
        <v>0</v>
      </c>
      <c r="BO28" s="1440">
        <f>GEntry!CI18</f>
        <v>0</v>
      </c>
      <c r="BP28" s="1441">
        <f>GEntry!CL18</f>
        <v>0</v>
      </c>
      <c r="BQ28" s="1441">
        <f>GEntry!CD18</f>
        <v>0</v>
      </c>
      <c r="BR28" s="1441">
        <f>GEntry!O18</f>
        <v>0</v>
      </c>
      <c r="BS28" s="1440">
        <f>GEntry!CA18</f>
        <v>0</v>
      </c>
      <c r="BT28" s="1441">
        <f>GEntry!BM18</f>
        <v>0</v>
      </c>
      <c r="BU28" s="1441">
        <f>GEntry!BN18</f>
        <v>0</v>
      </c>
      <c r="BV28" s="1441">
        <f>GEntry!BO18</f>
        <v>0</v>
      </c>
      <c r="BW28" s="1441">
        <f>GEntry!BP18</f>
        <v>0</v>
      </c>
      <c r="BX28" s="1430">
        <f>GEntry!BK18</f>
        <v>0</v>
      </c>
      <c r="BY28" s="1441">
        <f>GEntry!AP18</f>
        <v>0</v>
      </c>
      <c r="BZ28" s="1441">
        <f>GEntry!BZ18</f>
        <v>0</v>
      </c>
      <c r="CA28" s="1441">
        <f>GEntry!BJ18</f>
        <v>0</v>
      </c>
      <c r="CB28" s="2232">
        <f>GEntry!CU18</f>
        <v>0</v>
      </c>
      <c r="CC28" s="1441">
        <f>GEntry!AR18</f>
        <v>0</v>
      </c>
      <c r="CD28" s="1441">
        <f>GEntry!AS18</f>
        <v>0</v>
      </c>
      <c r="CE28" s="1441">
        <f>GEntry!BC18</f>
        <v>0</v>
      </c>
      <c r="CF28" s="1441">
        <f>GEntry!CK18</f>
        <v>0</v>
      </c>
      <c r="CG28" s="1441">
        <f>GEntry!CT18</f>
        <v>0</v>
      </c>
      <c r="CH28" s="1441">
        <f>GEntry!AT18</f>
        <v>0</v>
      </c>
      <c r="CI28" s="1441">
        <f>GEntry!AU18</f>
        <v>0</v>
      </c>
      <c r="CJ28" s="1441">
        <f>GEntry!AV18</f>
        <v>0</v>
      </c>
      <c r="CK28" s="1441">
        <f>GEntry!AW18</f>
        <v>0</v>
      </c>
      <c r="CL28" s="1441">
        <f>GEntry!AX18</f>
        <v>0</v>
      </c>
      <c r="CM28" s="1441">
        <f>GEntry!AY18</f>
        <v>0</v>
      </c>
      <c r="CN28" s="1441">
        <f>GEntry!AZ18</f>
        <v>0</v>
      </c>
      <c r="CO28" s="1441">
        <f>GEntry!BA18</f>
        <v>0</v>
      </c>
      <c r="CP28" s="1441">
        <f>GEntry!BE18</f>
        <v>0</v>
      </c>
      <c r="CQ28" s="1441">
        <f>GEntry!BD18</f>
        <v>0</v>
      </c>
      <c r="CR28" s="1837">
        <f>GEntry!BB18</f>
        <v>0</v>
      </c>
      <c r="CS28" s="1837">
        <f>GEntry!N18</f>
        <v>0</v>
      </c>
      <c r="CT28" s="1837">
        <f>GEntry!S18</f>
        <v>0</v>
      </c>
      <c r="CU28" s="1441">
        <f>GEntry!CW18</f>
        <v>0</v>
      </c>
      <c r="CV28" s="1837">
        <f>GEntry!CX18</f>
        <v>0</v>
      </c>
      <c r="CW28" s="1837">
        <f>GEntry!CY18</f>
        <v>0</v>
      </c>
      <c r="CX28" s="1441">
        <f>GEntry!CZ18</f>
        <v>0</v>
      </c>
      <c r="CY28" s="1441">
        <f>GEntry!DA18</f>
        <v>0</v>
      </c>
      <c r="CZ28" s="1841"/>
      <c r="DA28" s="1449">
        <f>GEntry!ED18</f>
        <v>0</v>
      </c>
      <c r="DB28" s="1446">
        <f>GEntry!EB18</f>
        <v>0</v>
      </c>
      <c r="DC28" s="1446">
        <f>GEntry!EE18</f>
        <v>0</v>
      </c>
      <c r="DD28" s="1446">
        <f>GEntry!DI18</f>
        <v>0</v>
      </c>
      <c r="DE28" s="1446">
        <f>GEntry!DJ18</f>
        <v>0</v>
      </c>
      <c r="DF28" s="1446">
        <f>GEntry!DN18</f>
        <v>0</v>
      </c>
      <c r="DG28" s="1446">
        <f>GEntry!DH18</f>
        <v>0</v>
      </c>
      <c r="DH28" s="1446">
        <f>GEntry!DL18</f>
        <v>0</v>
      </c>
      <c r="DI28" s="1446">
        <f>GEntry!DM18</f>
        <v>0</v>
      </c>
      <c r="DJ28" s="1446">
        <f>GEntry!EA18</f>
        <v>0</v>
      </c>
      <c r="DK28" s="1446">
        <f>GEntry!DZ18</f>
        <v>0</v>
      </c>
      <c r="DL28" s="1446">
        <f>GEntry!DW18</f>
        <v>0</v>
      </c>
      <c r="DM28" s="1446">
        <f>GEntry!DX18</f>
        <v>0</v>
      </c>
      <c r="DN28" s="1446">
        <f>GEntry!DT18</f>
        <v>0</v>
      </c>
      <c r="DO28" s="1446">
        <f>GEntry!DU18</f>
        <v>0</v>
      </c>
      <c r="DP28" s="1446">
        <f>GEntry!EL18</f>
        <v>0</v>
      </c>
      <c r="DQ28" s="1446">
        <f>GEntry!EK18</f>
        <v>0</v>
      </c>
      <c r="DR28" s="1446">
        <f>GEntry!EM18</f>
        <v>0</v>
      </c>
      <c r="DS28" s="1446">
        <f>GEntry!EU18</f>
        <v>0</v>
      </c>
      <c r="DT28" s="1446">
        <f>GEntry!FD18</f>
        <v>0</v>
      </c>
      <c r="DU28" s="1446">
        <f>GEntry!EY18</f>
        <v>0</v>
      </c>
      <c r="DV28" s="1446">
        <f>GEntry!EZ18</f>
        <v>0</v>
      </c>
      <c r="DW28" s="1446">
        <f>GEntry!FA18</f>
        <v>0</v>
      </c>
      <c r="DX28" s="1446">
        <f>GEntry!FC18</f>
        <v>0</v>
      </c>
      <c r="DY28" s="1446">
        <f>GEntry!FB18</f>
        <v>0</v>
      </c>
      <c r="DZ28" s="1446">
        <f>GEntry!EV18</f>
        <v>0</v>
      </c>
      <c r="EA28" s="1446">
        <f>GEntry!EW18</f>
        <v>0</v>
      </c>
      <c r="EB28" s="1446">
        <f>GEntry!EX18</f>
        <v>0</v>
      </c>
      <c r="EC28" s="2228">
        <f>GEntry!EH18</f>
        <v>0</v>
      </c>
      <c r="ED28" s="2228">
        <f>GEntry!EI18</f>
        <v>0</v>
      </c>
      <c r="EE28" s="2228">
        <f>GEntry!EJ18</f>
        <v>0</v>
      </c>
      <c r="EF28" s="1446">
        <f>GEntry!FG18</f>
        <v>0</v>
      </c>
      <c r="EG28" s="1447">
        <f>GEntry!FH18</f>
        <v>0</v>
      </c>
      <c r="EH28" s="1447">
        <f>GEntry!EO18</f>
        <v>0</v>
      </c>
      <c r="EI28" s="1447">
        <f>GEntry!EP18</f>
        <v>0</v>
      </c>
      <c r="EJ28" s="1447">
        <f>GEntry!EQ18</f>
        <v>0</v>
      </c>
      <c r="EK28" s="1447">
        <f>GEntry!ER18</f>
        <v>0</v>
      </c>
      <c r="EL28" s="1447">
        <f>GEntry!DV18</f>
        <v>0</v>
      </c>
      <c r="EM28" s="1447">
        <f>GEntry!DY18</f>
        <v>0</v>
      </c>
      <c r="EN28" s="1445">
        <f>GEntry!ES18</f>
        <v>0</v>
      </c>
      <c r="EO28" s="1446">
        <f>GEntry!ET17</f>
        <v>0</v>
      </c>
      <c r="EP28" s="1844"/>
      <c r="EQ28" s="1738">
        <f t="shared" si="11"/>
        <v>0</v>
      </c>
      <c r="ER28" s="1737">
        <f t="shared" si="9"/>
        <v>0</v>
      </c>
      <c r="ES28" s="1734">
        <f t="shared" si="10"/>
        <v>0</v>
      </c>
      <c r="ET28" s="1310">
        <f t="shared" si="0"/>
        <v>0</v>
      </c>
      <c r="EU28" s="1310">
        <f t="shared" si="1"/>
        <v>0</v>
      </c>
      <c r="EV28" s="1310">
        <f t="shared" si="2"/>
        <v>0</v>
      </c>
      <c r="EW28" s="1310">
        <f t="shared" si="3"/>
        <v>0</v>
      </c>
      <c r="EX28" s="1310">
        <f t="shared" si="4"/>
        <v>0</v>
      </c>
      <c r="EY28" s="1310">
        <f t="shared" si="5"/>
        <v>0</v>
      </c>
      <c r="EZ28" s="1310">
        <f t="shared" si="6"/>
        <v>0</v>
      </c>
      <c r="FA28" s="1310">
        <f t="shared" si="7"/>
        <v>0</v>
      </c>
      <c r="FB28" s="1733">
        <f t="shared" si="8"/>
        <v>0</v>
      </c>
      <c r="FC28" s="1732">
        <f>FWise!M20</f>
        <v>0</v>
      </c>
      <c r="FD28" s="3333">
        <f>GEntry!FN18</f>
        <v>0</v>
      </c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</row>
    <row r="29" spans="1:233" ht="24" customHeight="1" thickBot="1">
      <c r="A29" s="1233">
        <v>0.66666666666666996</v>
      </c>
      <c r="B29" s="1443">
        <f>GEntry!U19</f>
        <v>0</v>
      </c>
      <c r="C29" s="1440">
        <f>GEntry!V19</f>
        <v>0</v>
      </c>
      <c r="D29" s="1440">
        <f>GEntry!W19</f>
        <v>0</v>
      </c>
      <c r="E29" s="1440">
        <f>GEntry!X19</f>
        <v>0</v>
      </c>
      <c r="F29" s="1441">
        <f>GEntry!Z19</f>
        <v>0</v>
      </c>
      <c r="G29" s="1441">
        <f>GEntry!BU19</f>
        <v>0</v>
      </c>
      <c r="H29" s="1440">
        <f>GEntry!CH19</f>
        <v>0</v>
      </c>
      <c r="I29" s="1440">
        <f>GEntry!AM19</f>
        <v>0</v>
      </c>
      <c r="J29" s="1440">
        <f>GEntry!AO19</f>
        <v>0</v>
      </c>
      <c r="K29" s="1440">
        <f>GEntry!AQ19</f>
        <v>0</v>
      </c>
      <c r="L29" s="1440">
        <f>GEntry!AL19</f>
        <v>0</v>
      </c>
      <c r="M29" s="1440">
        <f>GEntry!AN19</f>
        <v>0</v>
      </c>
      <c r="N29" s="1440">
        <f>GEntry!CF19</f>
        <v>0</v>
      </c>
      <c r="O29" s="1440">
        <f>GEntry!CG19</f>
        <v>0</v>
      </c>
      <c r="P29" s="1440">
        <f>GEntry!CB19</f>
        <v>0</v>
      </c>
      <c r="Q29" s="1440">
        <f>GEntry!CR19</f>
        <v>0</v>
      </c>
      <c r="R29" s="1440">
        <f>GEntry!R19</f>
        <v>0</v>
      </c>
      <c r="S29" s="1440">
        <f>GEntry!P19</f>
        <v>0</v>
      </c>
      <c r="T29" s="1440">
        <f>GEntry!Q19</f>
        <v>0</v>
      </c>
      <c r="U29" s="1440">
        <f>GEntry!BV19</f>
        <v>0</v>
      </c>
      <c r="V29" s="1440">
        <f>GEntry!BW19</f>
        <v>0</v>
      </c>
      <c r="W29" s="1441">
        <f>GEntry!CM19</f>
        <v>0</v>
      </c>
      <c r="X29" s="1440">
        <f>GEntry!BY19</f>
        <v>0</v>
      </c>
      <c r="Y29" s="1440">
        <f>GEntry!CE19</f>
        <v>0</v>
      </c>
      <c r="Z29" s="1440">
        <f>GEntry!CQ19</f>
        <v>0</v>
      </c>
      <c r="AA29" s="1440">
        <f>GEntry!CC19</f>
        <v>0</v>
      </c>
      <c r="AB29" s="1440">
        <f>GEntry!CP19</f>
        <v>0</v>
      </c>
      <c r="AC29" s="1440">
        <f>GEntry!CV19</f>
        <v>0</v>
      </c>
      <c r="AD29" s="1440">
        <f>GEntry!CS19</f>
        <v>0</v>
      </c>
      <c r="AE29" s="1440">
        <f>GEntry!BF19</f>
        <v>0</v>
      </c>
      <c r="AF29" s="1440">
        <f>GEntry!BI19</f>
        <v>0</v>
      </c>
      <c r="AG29" s="1440">
        <f>GEntry!BQ19</f>
        <v>0</v>
      </c>
      <c r="AH29" s="1440">
        <f>GEntry!BR19</f>
        <v>0</v>
      </c>
      <c r="AI29" s="1440">
        <f>GEntry!BS19</f>
        <v>0</v>
      </c>
      <c r="AJ29" s="1440">
        <f>GEntry!BT19</f>
        <v>0</v>
      </c>
      <c r="AK29" s="1440">
        <f>GEntry!BX19</f>
        <v>0</v>
      </c>
      <c r="AL29" s="1440">
        <f>GEntry!AK19</f>
        <v>0</v>
      </c>
      <c r="AM29" s="2230">
        <f>GEntry!B19</f>
        <v>0</v>
      </c>
      <c r="AN29" s="2230">
        <f>GEntry!C19</f>
        <v>0</v>
      </c>
      <c r="AO29" s="1440">
        <f>GEntry!D19</f>
        <v>0</v>
      </c>
      <c r="AP29" s="1440">
        <f>GEntry!E19</f>
        <v>0</v>
      </c>
      <c r="AQ29" s="1440">
        <f>GEntry!F19</f>
        <v>0</v>
      </c>
      <c r="AR29" s="1440">
        <f>GEntry!G19</f>
        <v>0</v>
      </c>
      <c r="AS29" s="1440">
        <f>GEntry!H19</f>
        <v>0</v>
      </c>
      <c r="AT29" s="1440">
        <f>GEntry!J19</f>
        <v>0</v>
      </c>
      <c r="AU29" s="1440">
        <f>GEntry!K19</f>
        <v>0</v>
      </c>
      <c r="AV29" s="1440">
        <f>GEntry!I19</f>
        <v>0</v>
      </c>
      <c r="AW29" s="1440">
        <f>GEntry!BG19</f>
        <v>0</v>
      </c>
      <c r="AX29" s="1440">
        <f>GEntry!M19</f>
        <v>0</v>
      </c>
      <c r="AY29" s="1440">
        <f>GEntry!L19</f>
        <v>0</v>
      </c>
      <c r="AZ29" s="1440">
        <f>GEntry!CJ19</f>
        <v>0</v>
      </c>
      <c r="BA29" s="1440">
        <f>GEntry!CO19</f>
        <v>0</v>
      </c>
      <c r="BB29" s="1440">
        <f>GEntry!CN19</f>
        <v>0</v>
      </c>
      <c r="BC29" s="1440">
        <f>GEntry!BH19</f>
        <v>0</v>
      </c>
      <c r="BD29" s="1440">
        <f>GEntry!BL19</f>
        <v>0</v>
      </c>
      <c r="BE29" s="1440">
        <f>GEntry!AB19</f>
        <v>0</v>
      </c>
      <c r="BF29" s="1440">
        <f>GEntry!AC19</f>
        <v>0</v>
      </c>
      <c r="BG29" s="1440">
        <f>GEntry!AD19</f>
        <v>0</v>
      </c>
      <c r="BH29" s="1440">
        <f>GEntry!AH19</f>
        <v>0</v>
      </c>
      <c r="BI29" s="1440">
        <f>GEntry!AG19</f>
        <v>0</v>
      </c>
      <c r="BJ29" s="1440">
        <f>GEntry!AF19</f>
        <v>0</v>
      </c>
      <c r="BK29" s="1440">
        <f>GEntry!T19</f>
        <v>0</v>
      </c>
      <c r="BL29" s="1440">
        <f>GEntry!AJ19</f>
        <v>0</v>
      </c>
      <c r="BM29" s="1440">
        <f>GEntry!AE19</f>
        <v>0</v>
      </c>
      <c r="BN29" s="1440">
        <f>GEntry!AI19</f>
        <v>0</v>
      </c>
      <c r="BO29" s="1440">
        <f>GEntry!CI19</f>
        <v>0</v>
      </c>
      <c r="BP29" s="1441">
        <f>GEntry!CL19</f>
        <v>0</v>
      </c>
      <c r="BQ29" s="1441">
        <f>GEntry!CD19</f>
        <v>0</v>
      </c>
      <c r="BR29" s="1441">
        <f>GEntry!O19</f>
        <v>0</v>
      </c>
      <c r="BS29" s="1440">
        <f>GEntry!CA19</f>
        <v>0</v>
      </c>
      <c r="BT29" s="1441">
        <f>GEntry!BM19</f>
        <v>0</v>
      </c>
      <c r="BU29" s="1441">
        <f>GEntry!BN19</f>
        <v>0</v>
      </c>
      <c r="BV29" s="1441">
        <f>GEntry!BO19</f>
        <v>0</v>
      </c>
      <c r="BW29" s="1441">
        <f>GEntry!BP19</f>
        <v>0</v>
      </c>
      <c r="BX29" s="1430">
        <f>GEntry!BK19</f>
        <v>0</v>
      </c>
      <c r="BY29" s="1441">
        <f>GEntry!AP19</f>
        <v>0</v>
      </c>
      <c r="BZ29" s="1441">
        <f>GEntry!BZ19</f>
        <v>0</v>
      </c>
      <c r="CA29" s="1441">
        <f>GEntry!BJ19</f>
        <v>0</v>
      </c>
      <c r="CB29" s="2232">
        <f>GEntry!CU19</f>
        <v>0</v>
      </c>
      <c r="CC29" s="1441">
        <f>GEntry!AR19</f>
        <v>0</v>
      </c>
      <c r="CD29" s="1441">
        <f>GEntry!AS19</f>
        <v>0</v>
      </c>
      <c r="CE29" s="1441">
        <f>GEntry!BC19</f>
        <v>0</v>
      </c>
      <c r="CF29" s="1441">
        <f>GEntry!CK19</f>
        <v>0</v>
      </c>
      <c r="CG29" s="1441">
        <f>GEntry!CT19</f>
        <v>0</v>
      </c>
      <c r="CH29" s="1441">
        <f>GEntry!AT19</f>
        <v>0</v>
      </c>
      <c r="CI29" s="1441">
        <f>GEntry!AU19</f>
        <v>0</v>
      </c>
      <c r="CJ29" s="1441">
        <f>GEntry!AV19</f>
        <v>0</v>
      </c>
      <c r="CK29" s="1441">
        <f>GEntry!AW19</f>
        <v>0</v>
      </c>
      <c r="CL29" s="1441">
        <f>GEntry!AX19</f>
        <v>0</v>
      </c>
      <c r="CM29" s="1441">
        <f>GEntry!AY19</f>
        <v>0</v>
      </c>
      <c r="CN29" s="1441">
        <f>GEntry!AZ19</f>
        <v>0</v>
      </c>
      <c r="CO29" s="1441">
        <f>GEntry!BA19</f>
        <v>0</v>
      </c>
      <c r="CP29" s="1441">
        <f>GEntry!BE19</f>
        <v>0</v>
      </c>
      <c r="CQ29" s="1441">
        <f>GEntry!BD19</f>
        <v>0</v>
      </c>
      <c r="CR29" s="1837">
        <f>GEntry!BB19</f>
        <v>0</v>
      </c>
      <c r="CS29" s="1837">
        <f>GEntry!N19</f>
        <v>0</v>
      </c>
      <c r="CT29" s="1837">
        <f>GEntry!S19</f>
        <v>0</v>
      </c>
      <c r="CU29" s="1441">
        <f>GEntry!CW19</f>
        <v>0</v>
      </c>
      <c r="CV29" s="1837">
        <f>GEntry!CX19</f>
        <v>0</v>
      </c>
      <c r="CW29" s="1837">
        <f>GEntry!CY19</f>
        <v>0</v>
      </c>
      <c r="CX29" s="1441">
        <f>GEntry!CZ19</f>
        <v>0</v>
      </c>
      <c r="CY29" s="1441">
        <f>GEntry!DA19</f>
        <v>0</v>
      </c>
      <c r="CZ29" s="1841"/>
      <c r="DA29" s="1449">
        <f>GEntry!ED19</f>
        <v>0</v>
      </c>
      <c r="DB29" s="1446">
        <f>GEntry!EB19</f>
        <v>0</v>
      </c>
      <c r="DC29" s="1446">
        <f>GEntry!EE19</f>
        <v>0</v>
      </c>
      <c r="DD29" s="1446">
        <f>GEntry!DI19</f>
        <v>0</v>
      </c>
      <c r="DE29" s="1446">
        <f>GEntry!DJ19</f>
        <v>0</v>
      </c>
      <c r="DF29" s="1446">
        <f>GEntry!DN19</f>
        <v>0</v>
      </c>
      <c r="DG29" s="1446">
        <f>GEntry!DH19</f>
        <v>0</v>
      </c>
      <c r="DH29" s="1446">
        <f>GEntry!DL19</f>
        <v>0</v>
      </c>
      <c r="DI29" s="1446">
        <f>GEntry!DM19</f>
        <v>0</v>
      </c>
      <c r="DJ29" s="1446">
        <f>GEntry!EA19</f>
        <v>0</v>
      </c>
      <c r="DK29" s="1446">
        <f>GEntry!DZ19</f>
        <v>0</v>
      </c>
      <c r="DL29" s="1446">
        <f>GEntry!DW19</f>
        <v>0</v>
      </c>
      <c r="DM29" s="1446">
        <f>GEntry!DX19</f>
        <v>0</v>
      </c>
      <c r="DN29" s="1446">
        <f>GEntry!DT19</f>
        <v>0</v>
      </c>
      <c r="DO29" s="1446">
        <f>GEntry!DU19</f>
        <v>0</v>
      </c>
      <c r="DP29" s="1446">
        <f>GEntry!EL19</f>
        <v>0</v>
      </c>
      <c r="DQ29" s="1446">
        <f>GEntry!EK19</f>
        <v>0</v>
      </c>
      <c r="DR29" s="1446">
        <f>GEntry!EM19</f>
        <v>0</v>
      </c>
      <c r="DS29" s="1446">
        <f>GEntry!EU19</f>
        <v>0</v>
      </c>
      <c r="DT29" s="1446">
        <f>GEntry!FD19</f>
        <v>0</v>
      </c>
      <c r="DU29" s="1446">
        <f>GEntry!EY19</f>
        <v>0</v>
      </c>
      <c r="DV29" s="1446">
        <f>GEntry!EZ19</f>
        <v>0</v>
      </c>
      <c r="DW29" s="1446">
        <f>GEntry!FA19</f>
        <v>0</v>
      </c>
      <c r="DX29" s="1446">
        <f>GEntry!FC19</f>
        <v>0</v>
      </c>
      <c r="DY29" s="1446">
        <f>GEntry!FB19</f>
        <v>0</v>
      </c>
      <c r="DZ29" s="1446">
        <f>GEntry!EV19</f>
        <v>0</v>
      </c>
      <c r="EA29" s="1446">
        <f>GEntry!EW19</f>
        <v>0</v>
      </c>
      <c r="EB29" s="1446">
        <f>GEntry!EX19</f>
        <v>0</v>
      </c>
      <c r="EC29" s="2228">
        <f>GEntry!EH19</f>
        <v>0</v>
      </c>
      <c r="ED29" s="2228">
        <f>GEntry!EI19</f>
        <v>0</v>
      </c>
      <c r="EE29" s="2228">
        <f>GEntry!EJ19</f>
        <v>0</v>
      </c>
      <c r="EF29" s="1446">
        <f>GEntry!FG19</f>
        <v>0</v>
      </c>
      <c r="EG29" s="1447">
        <f>GEntry!FH19</f>
        <v>0</v>
      </c>
      <c r="EH29" s="1447">
        <f>GEntry!EO19</f>
        <v>0</v>
      </c>
      <c r="EI29" s="1447">
        <f>GEntry!EP19</f>
        <v>0</v>
      </c>
      <c r="EJ29" s="1447">
        <f>GEntry!EQ19</f>
        <v>0</v>
      </c>
      <c r="EK29" s="1447">
        <f>GEntry!ER19</f>
        <v>0</v>
      </c>
      <c r="EL29" s="1447">
        <f>GEntry!DV19</f>
        <v>0</v>
      </c>
      <c r="EM29" s="1447">
        <f>GEntry!DY19</f>
        <v>0</v>
      </c>
      <c r="EN29" s="1445">
        <f>GEntry!ES19</f>
        <v>0</v>
      </c>
      <c r="EO29" s="1446">
        <f>GEntry!ET19</f>
        <v>0</v>
      </c>
      <c r="EP29" s="1844"/>
      <c r="EQ29" s="1738">
        <f t="shared" si="11"/>
        <v>0</v>
      </c>
      <c r="ER29" s="1737">
        <f t="shared" si="9"/>
        <v>0</v>
      </c>
      <c r="ES29" s="1734">
        <f t="shared" si="10"/>
        <v>0</v>
      </c>
      <c r="ET29" s="1310">
        <f t="shared" si="0"/>
        <v>0</v>
      </c>
      <c r="EU29" s="1310">
        <f t="shared" si="1"/>
        <v>0</v>
      </c>
      <c r="EV29" s="1310">
        <f t="shared" si="2"/>
        <v>0</v>
      </c>
      <c r="EW29" s="1310">
        <f t="shared" si="3"/>
        <v>0</v>
      </c>
      <c r="EX29" s="1310">
        <f t="shared" si="4"/>
        <v>0</v>
      </c>
      <c r="EY29" s="1310">
        <f t="shared" si="5"/>
        <v>0</v>
      </c>
      <c r="EZ29" s="1310">
        <f t="shared" si="6"/>
        <v>0</v>
      </c>
      <c r="FA29" s="1310">
        <f t="shared" si="7"/>
        <v>0</v>
      </c>
      <c r="FB29" s="1733">
        <f t="shared" si="8"/>
        <v>0</v>
      </c>
      <c r="FC29" s="1732">
        <f>FWise!M21</f>
        <v>0</v>
      </c>
      <c r="FD29" s="3333">
        <f>GEntry!FN19</f>
        <v>0</v>
      </c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292"/>
      <c r="GB29" s="292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</row>
    <row r="30" spans="1:233" ht="21.75" customHeight="1" thickBot="1">
      <c r="A30" s="1233">
        <v>0.70833333333333337</v>
      </c>
      <c r="B30" s="1443">
        <f>GEntry!U20</f>
        <v>0</v>
      </c>
      <c r="C30" s="1440">
        <f>GEntry!V20</f>
        <v>0</v>
      </c>
      <c r="D30" s="1440">
        <f>GEntry!W20</f>
        <v>0</v>
      </c>
      <c r="E30" s="1440">
        <f>GEntry!X20</f>
        <v>0</v>
      </c>
      <c r="F30" s="1441">
        <f>GEntry!Z20</f>
        <v>0</v>
      </c>
      <c r="G30" s="1441">
        <f>GEntry!BU20</f>
        <v>0</v>
      </c>
      <c r="H30" s="1440">
        <f>GEntry!CH20</f>
        <v>0</v>
      </c>
      <c r="I30" s="1440">
        <f>GEntry!AM20</f>
        <v>0</v>
      </c>
      <c r="J30" s="1440">
        <f>GEntry!AO20</f>
        <v>0</v>
      </c>
      <c r="K30" s="1440">
        <f>GEntry!AQ20</f>
        <v>0</v>
      </c>
      <c r="L30" s="1440">
        <f>GEntry!AL20</f>
        <v>0</v>
      </c>
      <c r="M30" s="1440">
        <f>GEntry!AN20</f>
        <v>0</v>
      </c>
      <c r="N30" s="1440">
        <f>GEntry!CF20</f>
        <v>0</v>
      </c>
      <c r="O30" s="1440">
        <f>GEntry!CG20</f>
        <v>0</v>
      </c>
      <c r="P30" s="1440">
        <f>GEntry!CB20</f>
        <v>0</v>
      </c>
      <c r="Q30" s="1440">
        <f>GEntry!CR20</f>
        <v>0</v>
      </c>
      <c r="R30" s="1440">
        <f>GEntry!R20</f>
        <v>0</v>
      </c>
      <c r="S30" s="1440">
        <f>GEntry!P20</f>
        <v>0</v>
      </c>
      <c r="T30" s="1440">
        <f>GEntry!Q20</f>
        <v>0</v>
      </c>
      <c r="U30" s="1440">
        <f>GEntry!BV20</f>
        <v>0</v>
      </c>
      <c r="V30" s="1440">
        <f>GEntry!BW20</f>
        <v>0</v>
      </c>
      <c r="W30" s="1441">
        <f>GEntry!CM20</f>
        <v>0</v>
      </c>
      <c r="X30" s="1440">
        <f>GEntry!BY20</f>
        <v>0</v>
      </c>
      <c r="Y30" s="1440">
        <f>GEntry!CE20</f>
        <v>0</v>
      </c>
      <c r="Z30" s="1440">
        <f>GEntry!CQ20</f>
        <v>0</v>
      </c>
      <c r="AA30" s="1440">
        <f>GEntry!CC20</f>
        <v>0</v>
      </c>
      <c r="AB30" s="1440">
        <f>GEntry!CP20</f>
        <v>0</v>
      </c>
      <c r="AC30" s="1440">
        <f>GEntry!CV20</f>
        <v>0</v>
      </c>
      <c r="AD30" s="1440">
        <f>GEntry!CS20</f>
        <v>0</v>
      </c>
      <c r="AE30" s="1440">
        <f>GEntry!BF20</f>
        <v>0</v>
      </c>
      <c r="AF30" s="1440">
        <f>GEntry!BI20</f>
        <v>0</v>
      </c>
      <c r="AG30" s="1440">
        <f>GEntry!BQ20</f>
        <v>0</v>
      </c>
      <c r="AH30" s="1440">
        <f>GEntry!BR20</f>
        <v>0</v>
      </c>
      <c r="AI30" s="1440">
        <f>GEntry!BS20</f>
        <v>0</v>
      </c>
      <c r="AJ30" s="1440">
        <f>GEntry!BT20</f>
        <v>0</v>
      </c>
      <c r="AK30" s="1440">
        <f>GEntry!BX20</f>
        <v>0</v>
      </c>
      <c r="AL30" s="1440">
        <f>GEntry!AK20</f>
        <v>0</v>
      </c>
      <c r="AM30" s="2230">
        <f>GEntry!B20</f>
        <v>0</v>
      </c>
      <c r="AN30" s="2230">
        <f>GEntry!C20</f>
        <v>0</v>
      </c>
      <c r="AO30" s="1440">
        <f>GEntry!D20</f>
        <v>0</v>
      </c>
      <c r="AP30" s="1440">
        <f>GEntry!E20</f>
        <v>0</v>
      </c>
      <c r="AQ30" s="1440">
        <f>GEntry!F20</f>
        <v>0</v>
      </c>
      <c r="AR30" s="1440">
        <f>GEntry!G20</f>
        <v>0</v>
      </c>
      <c r="AS30" s="1440">
        <f>GEntry!H20</f>
        <v>0</v>
      </c>
      <c r="AT30" s="1440">
        <f>GEntry!J20</f>
        <v>0</v>
      </c>
      <c r="AU30" s="1440">
        <f>GEntry!K20</f>
        <v>0</v>
      </c>
      <c r="AV30" s="1440">
        <f>GEntry!I20</f>
        <v>0</v>
      </c>
      <c r="AW30" s="1440">
        <f>GEntry!BG20</f>
        <v>0</v>
      </c>
      <c r="AX30" s="1440">
        <f>GEntry!M20</f>
        <v>0</v>
      </c>
      <c r="AY30" s="1440">
        <f>GEntry!L20</f>
        <v>0</v>
      </c>
      <c r="AZ30" s="1440">
        <f>GEntry!CJ20</f>
        <v>0</v>
      </c>
      <c r="BA30" s="1440">
        <f>GEntry!CO20</f>
        <v>0</v>
      </c>
      <c r="BB30" s="1440">
        <f>GEntry!CN20</f>
        <v>0</v>
      </c>
      <c r="BC30" s="1440">
        <f>GEntry!BH20</f>
        <v>0</v>
      </c>
      <c r="BD30" s="1440">
        <f>GEntry!BL20</f>
        <v>0</v>
      </c>
      <c r="BE30" s="1440">
        <f>GEntry!AB20</f>
        <v>0</v>
      </c>
      <c r="BF30" s="1440">
        <f>GEntry!AC20</f>
        <v>0</v>
      </c>
      <c r="BG30" s="1440">
        <f>GEntry!AD20</f>
        <v>0</v>
      </c>
      <c r="BH30" s="1440">
        <f>GEntry!AH20</f>
        <v>0</v>
      </c>
      <c r="BI30" s="1440">
        <f>GEntry!AG20</f>
        <v>0</v>
      </c>
      <c r="BJ30" s="1440">
        <f>GEntry!AF20</f>
        <v>0</v>
      </c>
      <c r="BK30" s="1440">
        <f>GEntry!T20</f>
        <v>0</v>
      </c>
      <c r="BL30" s="1440">
        <f>GEntry!AJ20</f>
        <v>0</v>
      </c>
      <c r="BM30" s="1440">
        <f>GEntry!AE20</f>
        <v>0</v>
      </c>
      <c r="BN30" s="1440">
        <f>GEntry!AI20</f>
        <v>0</v>
      </c>
      <c r="BO30" s="1440">
        <f>GEntry!CI20</f>
        <v>0</v>
      </c>
      <c r="BP30" s="1441">
        <f>GEntry!CL20</f>
        <v>0</v>
      </c>
      <c r="BQ30" s="1441">
        <f>GEntry!CD20</f>
        <v>0</v>
      </c>
      <c r="BR30" s="1441">
        <f>GEntry!O20</f>
        <v>0</v>
      </c>
      <c r="BS30" s="1440">
        <f>GEntry!CA20</f>
        <v>0</v>
      </c>
      <c r="BT30" s="1441">
        <f>GEntry!BM20</f>
        <v>0</v>
      </c>
      <c r="BU30" s="1441">
        <f>GEntry!BN20</f>
        <v>0</v>
      </c>
      <c r="BV30" s="1441">
        <f>GEntry!BO20</f>
        <v>0</v>
      </c>
      <c r="BW30" s="1441">
        <f>GEntry!BP20</f>
        <v>0</v>
      </c>
      <c r="BX30" s="1430">
        <f>GEntry!BK20</f>
        <v>0</v>
      </c>
      <c r="BY30" s="1441">
        <f>GEntry!AP20</f>
        <v>0</v>
      </c>
      <c r="BZ30" s="1441">
        <f>GEntry!BZ20</f>
        <v>0</v>
      </c>
      <c r="CA30" s="1441">
        <f>GEntry!BJ20</f>
        <v>0</v>
      </c>
      <c r="CB30" s="2232">
        <f>GEntry!CU20</f>
        <v>0</v>
      </c>
      <c r="CC30" s="1441">
        <f>GEntry!AR20</f>
        <v>0</v>
      </c>
      <c r="CD30" s="1441">
        <f>GEntry!AS20</f>
        <v>0</v>
      </c>
      <c r="CE30" s="1441">
        <f>GEntry!BC20</f>
        <v>0</v>
      </c>
      <c r="CF30" s="1441">
        <f>GEntry!CK20</f>
        <v>0</v>
      </c>
      <c r="CG30" s="1441">
        <f>GEntry!CT20</f>
        <v>0</v>
      </c>
      <c r="CH30" s="1441">
        <f>GEntry!AT20</f>
        <v>0</v>
      </c>
      <c r="CI30" s="1441">
        <f>GEntry!AU20</f>
        <v>0</v>
      </c>
      <c r="CJ30" s="1441">
        <f>GEntry!AV20</f>
        <v>0</v>
      </c>
      <c r="CK30" s="1441">
        <f>GEntry!AW20</f>
        <v>0</v>
      </c>
      <c r="CL30" s="1441">
        <f>GEntry!AX20</f>
        <v>0</v>
      </c>
      <c r="CM30" s="1441">
        <f>GEntry!AY20</f>
        <v>0</v>
      </c>
      <c r="CN30" s="1441">
        <f>GEntry!AZ20</f>
        <v>0</v>
      </c>
      <c r="CO30" s="1441">
        <f>GEntry!BA20</f>
        <v>0</v>
      </c>
      <c r="CP30" s="1441">
        <f>GEntry!BE20</f>
        <v>0</v>
      </c>
      <c r="CQ30" s="1441">
        <f>GEntry!BD20</f>
        <v>0</v>
      </c>
      <c r="CR30" s="1837">
        <f>GEntry!BB20</f>
        <v>0</v>
      </c>
      <c r="CS30" s="1837">
        <f>GEntry!N20</f>
        <v>0</v>
      </c>
      <c r="CT30" s="1837">
        <f>GEntry!S20</f>
        <v>0</v>
      </c>
      <c r="CU30" s="1441">
        <f>GEntry!CW20</f>
        <v>0</v>
      </c>
      <c r="CV30" s="1837">
        <f>GEntry!CX20</f>
        <v>0</v>
      </c>
      <c r="CW30" s="1837">
        <f>GEntry!CY20</f>
        <v>0</v>
      </c>
      <c r="CX30" s="1441">
        <f>GEntry!CZ20</f>
        <v>0</v>
      </c>
      <c r="CY30" s="1441">
        <f>GEntry!DA20</f>
        <v>0</v>
      </c>
      <c r="CZ30" s="1841"/>
      <c r="DA30" s="1449">
        <f>GEntry!ED20</f>
        <v>0</v>
      </c>
      <c r="DB30" s="1446">
        <f>GEntry!EB20</f>
        <v>0</v>
      </c>
      <c r="DC30" s="1446">
        <f>GEntry!EE20</f>
        <v>0</v>
      </c>
      <c r="DD30" s="1446">
        <f>GEntry!DI20</f>
        <v>0</v>
      </c>
      <c r="DE30" s="1446">
        <f>GEntry!DJ20</f>
        <v>0</v>
      </c>
      <c r="DF30" s="1446">
        <f>GEntry!DN20</f>
        <v>0</v>
      </c>
      <c r="DG30" s="1446">
        <f>GEntry!DH20</f>
        <v>0</v>
      </c>
      <c r="DH30" s="1446">
        <f>GEntry!DL20</f>
        <v>0</v>
      </c>
      <c r="DI30" s="1446">
        <f>GEntry!DM20</f>
        <v>0</v>
      </c>
      <c r="DJ30" s="1446">
        <f>GEntry!EA20</f>
        <v>0</v>
      </c>
      <c r="DK30" s="1446">
        <f>GEntry!DZ20</f>
        <v>0</v>
      </c>
      <c r="DL30" s="1446">
        <f>GEntry!DW20</f>
        <v>0</v>
      </c>
      <c r="DM30" s="1446">
        <f>GEntry!DX20</f>
        <v>0</v>
      </c>
      <c r="DN30" s="1446">
        <f>GEntry!DT20</f>
        <v>0</v>
      </c>
      <c r="DO30" s="1446">
        <f>GEntry!DU20</f>
        <v>0</v>
      </c>
      <c r="DP30" s="1446">
        <f>GEntry!EL20</f>
        <v>0</v>
      </c>
      <c r="DQ30" s="1446">
        <f>GEntry!EK20</f>
        <v>0</v>
      </c>
      <c r="DR30" s="1446">
        <f>GEntry!EM20</f>
        <v>0</v>
      </c>
      <c r="DS30" s="1446">
        <f>GEntry!EU20</f>
        <v>0</v>
      </c>
      <c r="DT30" s="1446">
        <f>GEntry!FD20</f>
        <v>0</v>
      </c>
      <c r="DU30" s="1446">
        <f>GEntry!EY20</f>
        <v>0</v>
      </c>
      <c r="DV30" s="1446">
        <f>GEntry!EZ20</f>
        <v>0</v>
      </c>
      <c r="DW30" s="1446">
        <f>GEntry!FA20</f>
        <v>0</v>
      </c>
      <c r="DX30" s="1446">
        <f>GEntry!FC20</f>
        <v>0</v>
      </c>
      <c r="DY30" s="1446">
        <f>GEntry!FB20</f>
        <v>0</v>
      </c>
      <c r="DZ30" s="1446">
        <f>GEntry!EV20</f>
        <v>0</v>
      </c>
      <c r="EA30" s="1446">
        <f>GEntry!EW20</f>
        <v>0</v>
      </c>
      <c r="EB30" s="1446">
        <f>GEntry!EX20</f>
        <v>0</v>
      </c>
      <c r="EC30" s="2228">
        <f>GEntry!EH20</f>
        <v>0</v>
      </c>
      <c r="ED30" s="2228">
        <f>GEntry!EI20</f>
        <v>0</v>
      </c>
      <c r="EE30" s="2228">
        <f>GEntry!EJ20</f>
        <v>0</v>
      </c>
      <c r="EF30" s="1446">
        <f>GEntry!FG20</f>
        <v>0</v>
      </c>
      <c r="EG30" s="1447">
        <f>GEntry!FH20</f>
        <v>0</v>
      </c>
      <c r="EH30" s="1447">
        <f>GEntry!EO20</f>
        <v>0</v>
      </c>
      <c r="EI30" s="1447">
        <f>GEntry!EP20</f>
        <v>0</v>
      </c>
      <c r="EJ30" s="1447">
        <f>GEntry!EQ20</f>
        <v>0</v>
      </c>
      <c r="EK30" s="1447">
        <f>GEntry!ER20</f>
        <v>0</v>
      </c>
      <c r="EL30" s="1447">
        <f>GEntry!DV20</f>
        <v>0</v>
      </c>
      <c r="EM30" s="1447">
        <f>GEntry!DY20</f>
        <v>0</v>
      </c>
      <c r="EN30" s="1445">
        <f>GEntry!ES20</f>
        <v>0</v>
      </c>
      <c r="EO30" s="1446">
        <f>GEntry!ET20</f>
        <v>0</v>
      </c>
      <c r="EP30" s="1844"/>
      <c r="EQ30" s="1738">
        <f>SUM(B30:CZ30)</f>
        <v>0</v>
      </c>
      <c r="ER30" s="1737">
        <f>SUM(DA30:EP30)</f>
        <v>0</v>
      </c>
      <c r="ES30" s="1734">
        <f>EQ30+ER30</f>
        <v>0</v>
      </c>
      <c r="ET30" s="1310">
        <f t="shared" si="0"/>
        <v>0</v>
      </c>
      <c r="EU30" s="1310">
        <f t="shared" si="1"/>
        <v>0</v>
      </c>
      <c r="EV30" s="1310">
        <f t="shared" si="2"/>
        <v>0</v>
      </c>
      <c r="EW30" s="1310">
        <f t="shared" si="3"/>
        <v>0</v>
      </c>
      <c r="EX30" s="1310">
        <f t="shared" si="4"/>
        <v>0</v>
      </c>
      <c r="EY30" s="1310">
        <f>AM30+AN30</f>
        <v>0</v>
      </c>
      <c r="EZ30" s="1310">
        <f t="shared" si="6"/>
        <v>0</v>
      </c>
      <c r="FA30" s="1310">
        <f t="shared" si="7"/>
        <v>0</v>
      </c>
      <c r="FB30" s="1733">
        <f>CB30</f>
        <v>0</v>
      </c>
      <c r="FC30" s="1732">
        <f>FWise!M22</f>
        <v>0</v>
      </c>
      <c r="FD30" s="3333">
        <f>GEntry!FN20</f>
        <v>0</v>
      </c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</row>
    <row r="31" spans="1:233" ht="21.75" customHeight="1" thickBot="1">
      <c r="A31" s="1233">
        <v>0.75</v>
      </c>
      <c r="B31" s="2351">
        <f>GEntry!U21</f>
        <v>0</v>
      </c>
      <c r="C31" s="2352">
        <f>GEntry!V21</f>
        <v>0</v>
      </c>
      <c r="D31" s="2352">
        <f>GEntry!W21</f>
        <v>0</v>
      </c>
      <c r="E31" s="2352">
        <f>GEntry!X21</f>
        <v>0</v>
      </c>
      <c r="F31" s="2353">
        <f>GEntry!Z21</f>
        <v>0</v>
      </c>
      <c r="G31" s="2353">
        <f>GEntry!BU21</f>
        <v>0</v>
      </c>
      <c r="H31" s="2352">
        <f>GEntry!CH21</f>
        <v>0</v>
      </c>
      <c r="I31" s="2352">
        <f>GEntry!AM21</f>
        <v>0</v>
      </c>
      <c r="J31" s="2352">
        <f>GEntry!AO21</f>
        <v>0</v>
      </c>
      <c r="K31" s="2352">
        <f>GEntry!AQ21</f>
        <v>0</v>
      </c>
      <c r="L31" s="2352">
        <f>GEntry!AL21</f>
        <v>0</v>
      </c>
      <c r="M31" s="2352">
        <f>GEntry!AN21</f>
        <v>0</v>
      </c>
      <c r="N31" s="2352">
        <f>GEntry!CF21</f>
        <v>0</v>
      </c>
      <c r="O31" s="2352">
        <f>GEntry!CG21</f>
        <v>0</v>
      </c>
      <c r="P31" s="2352">
        <f>GEntry!CB21</f>
        <v>0</v>
      </c>
      <c r="Q31" s="2352">
        <f>GEntry!CR21</f>
        <v>0</v>
      </c>
      <c r="R31" s="2352">
        <f>GEntry!R21</f>
        <v>0</v>
      </c>
      <c r="S31" s="2352">
        <f>GEntry!P21</f>
        <v>0</v>
      </c>
      <c r="T31" s="2352">
        <f>GEntry!Q21</f>
        <v>0</v>
      </c>
      <c r="U31" s="2352">
        <f>GEntry!BV21</f>
        <v>0</v>
      </c>
      <c r="V31" s="2352">
        <f>GEntry!BW21</f>
        <v>0</v>
      </c>
      <c r="W31" s="2353">
        <f>GEntry!CM21</f>
        <v>0</v>
      </c>
      <c r="X31" s="2352">
        <f>GEntry!BY21</f>
        <v>0</v>
      </c>
      <c r="Y31" s="2352">
        <f>GEntry!CE21</f>
        <v>0</v>
      </c>
      <c r="Z31" s="2352">
        <f>GEntry!CQ21</f>
        <v>0</v>
      </c>
      <c r="AA31" s="2352">
        <f>GEntry!CC21</f>
        <v>0</v>
      </c>
      <c r="AB31" s="2352">
        <f>GEntry!CP21</f>
        <v>0</v>
      </c>
      <c r="AC31" s="2352">
        <f>GEntry!CV21</f>
        <v>0</v>
      </c>
      <c r="AD31" s="2352">
        <f>GEntry!CS21</f>
        <v>0</v>
      </c>
      <c r="AE31" s="2352">
        <f>GEntry!BF21</f>
        <v>0</v>
      </c>
      <c r="AF31" s="2352">
        <f>GEntry!BI21</f>
        <v>0</v>
      </c>
      <c r="AG31" s="2352">
        <f>GEntry!BQ21</f>
        <v>0</v>
      </c>
      <c r="AH31" s="2352">
        <f>GEntry!BR21</f>
        <v>0</v>
      </c>
      <c r="AI31" s="2352">
        <f>GEntry!BS21</f>
        <v>0</v>
      </c>
      <c r="AJ31" s="2352">
        <f>GEntry!BT21</f>
        <v>0</v>
      </c>
      <c r="AK31" s="2352">
        <f>GEntry!BX21</f>
        <v>0</v>
      </c>
      <c r="AL31" s="2352">
        <f>GEntry!AK21</f>
        <v>0</v>
      </c>
      <c r="AM31" s="2354">
        <f>GEntry!B21</f>
        <v>0</v>
      </c>
      <c r="AN31" s="2354">
        <f>GEntry!C21</f>
        <v>0</v>
      </c>
      <c r="AO31" s="2352">
        <f>GEntry!D21</f>
        <v>0</v>
      </c>
      <c r="AP31" s="2352">
        <f>GEntry!E21</f>
        <v>0</v>
      </c>
      <c r="AQ31" s="2352">
        <f>GEntry!F21</f>
        <v>0</v>
      </c>
      <c r="AR31" s="2352">
        <f>GEntry!G21</f>
        <v>0</v>
      </c>
      <c r="AS31" s="2352">
        <f>GEntry!H21</f>
        <v>0</v>
      </c>
      <c r="AT31" s="2352">
        <f>GEntry!J21</f>
        <v>0</v>
      </c>
      <c r="AU31" s="2352">
        <f>GEntry!K21</f>
        <v>0</v>
      </c>
      <c r="AV31" s="2352">
        <f>GEntry!I21</f>
        <v>0</v>
      </c>
      <c r="AW31" s="2352">
        <f>GEntry!BG21</f>
        <v>0</v>
      </c>
      <c r="AX31" s="2352">
        <f>GEntry!M21</f>
        <v>0</v>
      </c>
      <c r="AY31" s="2352">
        <f>GEntry!L21</f>
        <v>0</v>
      </c>
      <c r="AZ31" s="2352">
        <f>GEntry!CJ21</f>
        <v>0</v>
      </c>
      <c r="BA31" s="2352">
        <f>GEntry!CO21</f>
        <v>0</v>
      </c>
      <c r="BB31" s="2352">
        <f>GEntry!CN21</f>
        <v>0</v>
      </c>
      <c r="BC31" s="2352">
        <f>GEntry!BH21</f>
        <v>0</v>
      </c>
      <c r="BD31" s="2352">
        <f>GEntry!BL21</f>
        <v>0</v>
      </c>
      <c r="BE31" s="2352">
        <f>GEntry!AB21</f>
        <v>0</v>
      </c>
      <c r="BF31" s="2352">
        <f>GEntry!AC21</f>
        <v>0</v>
      </c>
      <c r="BG31" s="2352">
        <f>GEntry!AD21</f>
        <v>0</v>
      </c>
      <c r="BH31" s="2352">
        <f>GEntry!AH21</f>
        <v>0</v>
      </c>
      <c r="BI31" s="2352">
        <f>GEntry!AG21</f>
        <v>0</v>
      </c>
      <c r="BJ31" s="2352">
        <f>GEntry!AF21</f>
        <v>0</v>
      </c>
      <c r="BK31" s="2352">
        <f>GEntry!T21</f>
        <v>0</v>
      </c>
      <c r="BL31" s="2352">
        <f>GEntry!AJ21</f>
        <v>0</v>
      </c>
      <c r="BM31" s="2352">
        <f>GEntry!AE21</f>
        <v>0</v>
      </c>
      <c r="BN31" s="2352">
        <f>GEntry!AI21</f>
        <v>0</v>
      </c>
      <c r="BO31" s="2352">
        <f>GEntry!CI21</f>
        <v>0</v>
      </c>
      <c r="BP31" s="2353">
        <f>GEntry!CL21</f>
        <v>0</v>
      </c>
      <c r="BQ31" s="2353">
        <f>GEntry!CD21</f>
        <v>0</v>
      </c>
      <c r="BR31" s="2353">
        <f>GEntry!O21</f>
        <v>0</v>
      </c>
      <c r="BS31" s="2352">
        <f>GEntry!CA21</f>
        <v>0</v>
      </c>
      <c r="BT31" s="2353">
        <f>GEntry!BM21</f>
        <v>0</v>
      </c>
      <c r="BU31" s="2353">
        <f>GEntry!BN21</f>
        <v>0</v>
      </c>
      <c r="BV31" s="2353">
        <f>GEntry!BO21</f>
        <v>0</v>
      </c>
      <c r="BW31" s="2353">
        <f>GEntry!BP21</f>
        <v>0</v>
      </c>
      <c r="BX31" s="2355">
        <f>GEntry!BK21</f>
        <v>0</v>
      </c>
      <c r="BY31" s="2353">
        <f>GEntry!AP21</f>
        <v>0</v>
      </c>
      <c r="BZ31" s="2353">
        <f>GEntry!BZ21</f>
        <v>0</v>
      </c>
      <c r="CA31" s="2353">
        <f>GEntry!BJ21</f>
        <v>0</v>
      </c>
      <c r="CB31" s="2356">
        <f>GEntry!CU21</f>
        <v>0</v>
      </c>
      <c r="CC31" s="2353">
        <f>GEntry!AR21</f>
        <v>0</v>
      </c>
      <c r="CD31" s="2353">
        <f>GEntry!AS21</f>
        <v>0</v>
      </c>
      <c r="CE31" s="2353">
        <f>GEntry!BC21</f>
        <v>0</v>
      </c>
      <c r="CF31" s="2353">
        <f>GEntry!CK21</f>
        <v>0</v>
      </c>
      <c r="CG31" s="2353">
        <f>GEntry!CT21</f>
        <v>0</v>
      </c>
      <c r="CH31" s="2353">
        <f>GEntry!AT21</f>
        <v>0</v>
      </c>
      <c r="CI31" s="2353">
        <f>GEntry!AU21</f>
        <v>0</v>
      </c>
      <c r="CJ31" s="2353">
        <f>GEntry!AV21</f>
        <v>0</v>
      </c>
      <c r="CK31" s="2353">
        <f>GEntry!AW21</f>
        <v>0</v>
      </c>
      <c r="CL31" s="2353">
        <f>GEntry!AX21</f>
        <v>0</v>
      </c>
      <c r="CM31" s="2353">
        <f>GEntry!AY21</f>
        <v>0</v>
      </c>
      <c r="CN31" s="2353">
        <f>GEntry!AZ21</f>
        <v>0</v>
      </c>
      <c r="CO31" s="2353">
        <f>GEntry!BA21</f>
        <v>0</v>
      </c>
      <c r="CP31" s="2353">
        <f>GEntry!BE21</f>
        <v>0</v>
      </c>
      <c r="CQ31" s="2353">
        <f>GEntry!BD21</f>
        <v>0</v>
      </c>
      <c r="CR31" s="2357">
        <f>GEntry!BB21</f>
        <v>0</v>
      </c>
      <c r="CS31" s="1837">
        <f>GEntry!N21</f>
        <v>0</v>
      </c>
      <c r="CT31" s="1837">
        <f>GEntry!S21</f>
        <v>0</v>
      </c>
      <c r="CU31" s="1441">
        <f>GEntry!CW21</f>
        <v>0</v>
      </c>
      <c r="CV31" s="1837">
        <f>GEntry!CX21</f>
        <v>0</v>
      </c>
      <c r="CW31" s="1837">
        <f>GEntry!CY21</f>
        <v>0</v>
      </c>
      <c r="CX31" s="1441">
        <f>GEntry!CZ21</f>
        <v>0</v>
      </c>
      <c r="CY31" s="1441">
        <f>GEntry!DA21</f>
        <v>0</v>
      </c>
      <c r="CZ31" s="2358"/>
      <c r="DA31" s="2359">
        <f>GEntry!ED21</f>
        <v>0</v>
      </c>
      <c r="DB31" s="2360">
        <f>GEntry!EB21</f>
        <v>0</v>
      </c>
      <c r="DC31" s="2360">
        <f>GEntry!EE21</f>
        <v>0</v>
      </c>
      <c r="DD31" s="2360">
        <f>GEntry!DI21</f>
        <v>0</v>
      </c>
      <c r="DE31" s="2360">
        <f>GEntry!DJ21</f>
        <v>0</v>
      </c>
      <c r="DF31" s="2360">
        <f>GEntry!DN21</f>
        <v>0</v>
      </c>
      <c r="DG31" s="2360">
        <f>GEntry!DH21</f>
        <v>0</v>
      </c>
      <c r="DH31" s="2360">
        <f>GEntry!DL21</f>
        <v>0</v>
      </c>
      <c r="DI31" s="2360">
        <f>GEntry!DM21</f>
        <v>0</v>
      </c>
      <c r="DJ31" s="2360">
        <f>GEntry!EA21</f>
        <v>0</v>
      </c>
      <c r="DK31" s="2360">
        <f>GEntry!DZ21</f>
        <v>0</v>
      </c>
      <c r="DL31" s="2360">
        <f>GEntry!DW21</f>
        <v>0</v>
      </c>
      <c r="DM31" s="2360">
        <f>GEntry!DX21</f>
        <v>0</v>
      </c>
      <c r="DN31" s="2360">
        <f>GEntry!DT21</f>
        <v>0</v>
      </c>
      <c r="DO31" s="2360">
        <f>GEntry!DU21</f>
        <v>0</v>
      </c>
      <c r="DP31" s="2360">
        <f>GEntry!EL21</f>
        <v>0</v>
      </c>
      <c r="DQ31" s="2360">
        <f>GEntry!EK21</f>
        <v>0</v>
      </c>
      <c r="DR31" s="2360">
        <f>GEntry!EM21</f>
        <v>0</v>
      </c>
      <c r="DS31" s="2360">
        <f>GEntry!EU21</f>
        <v>0</v>
      </c>
      <c r="DT31" s="2360">
        <f>GEntry!FD21</f>
        <v>0</v>
      </c>
      <c r="DU31" s="2360">
        <f>GEntry!EY21</f>
        <v>0</v>
      </c>
      <c r="DV31" s="2360">
        <f>GEntry!EZ21</f>
        <v>0</v>
      </c>
      <c r="DW31" s="2360">
        <f>GEntry!FA21</f>
        <v>0</v>
      </c>
      <c r="DX31" s="2360">
        <f>GEntry!FC21</f>
        <v>0</v>
      </c>
      <c r="DY31" s="2360">
        <f>GEntry!FB21</f>
        <v>0</v>
      </c>
      <c r="DZ31" s="2360">
        <f>GEntry!EV21</f>
        <v>0</v>
      </c>
      <c r="EA31" s="2360">
        <f>GEntry!EW21</f>
        <v>0</v>
      </c>
      <c r="EB31" s="2360">
        <f>GEntry!EX21</f>
        <v>0</v>
      </c>
      <c r="EC31" s="2361">
        <f>GEntry!EH21</f>
        <v>0</v>
      </c>
      <c r="ED31" s="2361">
        <f>GEntry!EI21</f>
        <v>0</v>
      </c>
      <c r="EE31" s="2361">
        <f>GEntry!EJ21</f>
        <v>0</v>
      </c>
      <c r="EF31" s="2360">
        <f>GEntry!FG21</f>
        <v>0</v>
      </c>
      <c r="EG31" s="2362">
        <f>GEntry!FH21</f>
        <v>0</v>
      </c>
      <c r="EH31" s="1447">
        <f>GEntry!EO21</f>
        <v>0</v>
      </c>
      <c r="EI31" s="1447">
        <f>GEntry!EP21</f>
        <v>0</v>
      </c>
      <c r="EJ31" s="1447">
        <f>GEntry!EQ21</f>
        <v>0</v>
      </c>
      <c r="EK31" s="1447">
        <f>GEntry!ER21</f>
        <v>0</v>
      </c>
      <c r="EL31" s="1447">
        <f>GEntry!DV21</f>
        <v>0</v>
      </c>
      <c r="EM31" s="1447">
        <f>GEntry!DY21</f>
        <v>0</v>
      </c>
      <c r="EN31" s="1445">
        <f>GEntry!ES21</f>
        <v>0</v>
      </c>
      <c r="EO31" s="1446">
        <f>GEntry!ET21</f>
        <v>0</v>
      </c>
      <c r="EP31" s="2363"/>
      <c r="EQ31" s="1738">
        <f t="shared" si="11"/>
        <v>0</v>
      </c>
      <c r="ER31" s="1737">
        <f t="shared" si="9"/>
        <v>0</v>
      </c>
      <c r="ES31" s="1734">
        <f t="shared" si="10"/>
        <v>0</v>
      </c>
      <c r="ET31" s="1310">
        <f t="shared" si="0"/>
        <v>0</v>
      </c>
      <c r="EU31" s="1310">
        <f t="shared" si="1"/>
        <v>0</v>
      </c>
      <c r="EV31" s="1310">
        <f t="shared" si="2"/>
        <v>0</v>
      </c>
      <c r="EW31" s="1310">
        <f t="shared" si="3"/>
        <v>0</v>
      </c>
      <c r="EX31" s="1310">
        <f t="shared" si="4"/>
        <v>0</v>
      </c>
      <c r="EY31" s="1310">
        <f t="shared" si="5"/>
        <v>0</v>
      </c>
      <c r="EZ31" s="1310">
        <f t="shared" si="6"/>
        <v>0</v>
      </c>
      <c r="FA31" s="1310">
        <f t="shared" si="7"/>
        <v>0</v>
      </c>
      <c r="FB31" s="1733">
        <f t="shared" si="8"/>
        <v>0</v>
      </c>
      <c r="FC31" s="1732">
        <f>FWise!M23</f>
        <v>0</v>
      </c>
      <c r="FD31" s="3333">
        <f>GEntry!FN21</f>
        <v>0</v>
      </c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</row>
    <row r="32" spans="1:233" ht="23.25" hidden="1" customHeight="1" thickBot="1">
      <c r="A32" s="1233">
        <v>0.77083333333333337</v>
      </c>
      <c r="B32" s="1443">
        <f>GEntry!U22</f>
        <v>0</v>
      </c>
      <c r="C32" s="1440">
        <f>GEntry!V22</f>
        <v>0</v>
      </c>
      <c r="D32" s="1440">
        <f>GEntry!W22</f>
        <v>0</v>
      </c>
      <c r="E32" s="1440">
        <f>GEntry!X22</f>
        <v>0</v>
      </c>
      <c r="F32" s="1441">
        <f>GEntry!Z22</f>
        <v>0</v>
      </c>
      <c r="G32" s="1441">
        <f>GEntry!BU22</f>
        <v>0</v>
      </c>
      <c r="H32" s="1440">
        <f>GEntry!CH22</f>
        <v>0</v>
      </c>
      <c r="I32" s="1440">
        <f>GEntry!AM22</f>
        <v>0</v>
      </c>
      <c r="J32" s="1440">
        <f>GEntry!AO22</f>
        <v>0</v>
      </c>
      <c r="K32" s="1440">
        <f>GEntry!AQ22</f>
        <v>0</v>
      </c>
      <c r="L32" s="1440">
        <f>GEntry!AL22</f>
        <v>0</v>
      </c>
      <c r="M32" s="1440">
        <f>GEntry!AN22</f>
        <v>0</v>
      </c>
      <c r="N32" s="1440">
        <f>GEntry!CF22</f>
        <v>0</v>
      </c>
      <c r="O32" s="1440">
        <f>GEntry!CG22</f>
        <v>0</v>
      </c>
      <c r="P32" s="1440">
        <f>GEntry!CB22</f>
        <v>0</v>
      </c>
      <c r="Q32" s="1440">
        <f>GEntry!CR22</f>
        <v>0</v>
      </c>
      <c r="R32" s="1440">
        <f>GEntry!R22</f>
        <v>0</v>
      </c>
      <c r="S32" s="1440">
        <f>GEntry!P22</f>
        <v>0</v>
      </c>
      <c r="T32" s="1440">
        <f>GEntry!Q22</f>
        <v>0</v>
      </c>
      <c r="U32" s="1440">
        <f>GEntry!BV22</f>
        <v>0</v>
      </c>
      <c r="V32" s="1440">
        <f>GEntry!BW22</f>
        <v>0</v>
      </c>
      <c r="W32" s="1441">
        <f>GEntry!CM22</f>
        <v>0</v>
      </c>
      <c r="X32" s="1440">
        <f>GEntry!BY22</f>
        <v>0</v>
      </c>
      <c r="Y32" s="1440">
        <f>GEntry!CE22</f>
        <v>0</v>
      </c>
      <c r="Z32" s="1440">
        <f>GEntry!CQ22</f>
        <v>0</v>
      </c>
      <c r="AA32" s="1440">
        <f>GEntry!CC22</f>
        <v>0</v>
      </c>
      <c r="AB32" s="1440">
        <f>GEntry!CP22</f>
        <v>0</v>
      </c>
      <c r="AC32" s="1440">
        <f>GEntry!CV22</f>
        <v>0</v>
      </c>
      <c r="AD32" s="1440">
        <f>GEntry!CS22</f>
        <v>0</v>
      </c>
      <c r="AE32" s="1440">
        <f>GEntry!BF22</f>
        <v>0</v>
      </c>
      <c r="AF32" s="1440">
        <f>GEntry!BI22</f>
        <v>0</v>
      </c>
      <c r="AG32" s="1440">
        <f>GEntry!BQ22</f>
        <v>0</v>
      </c>
      <c r="AH32" s="1440">
        <f>GEntry!BR22</f>
        <v>0</v>
      </c>
      <c r="AI32" s="1440">
        <f>GEntry!BS22</f>
        <v>0</v>
      </c>
      <c r="AJ32" s="1440">
        <f>GEntry!BT22</f>
        <v>0</v>
      </c>
      <c r="AK32" s="1440">
        <f>GEntry!BX22</f>
        <v>0</v>
      </c>
      <c r="AL32" s="1440">
        <f>GEntry!AK22</f>
        <v>0</v>
      </c>
      <c r="AM32" s="2230">
        <f>GEntry!B22</f>
        <v>0</v>
      </c>
      <c r="AN32" s="2230">
        <f>GEntry!C22</f>
        <v>0</v>
      </c>
      <c r="AO32" s="1440">
        <f>GEntry!D22</f>
        <v>0</v>
      </c>
      <c r="AP32" s="1440">
        <f>GEntry!E22</f>
        <v>0</v>
      </c>
      <c r="AQ32" s="1440">
        <f>GEntry!F22</f>
        <v>0</v>
      </c>
      <c r="AR32" s="1440">
        <f>GEntry!G22</f>
        <v>0</v>
      </c>
      <c r="AS32" s="1440">
        <f>GEntry!H22</f>
        <v>0</v>
      </c>
      <c r="AT32" s="1440">
        <f>GEntry!J22</f>
        <v>0</v>
      </c>
      <c r="AU32" s="1440">
        <f>GEntry!K22</f>
        <v>0</v>
      </c>
      <c r="AV32" s="1440">
        <f>GEntry!I22</f>
        <v>0</v>
      </c>
      <c r="AW32" s="1440">
        <f>GEntry!BG22</f>
        <v>0</v>
      </c>
      <c r="AX32" s="1440">
        <f>GEntry!M22</f>
        <v>0</v>
      </c>
      <c r="AY32" s="1440">
        <f>GEntry!L22</f>
        <v>0</v>
      </c>
      <c r="AZ32" s="1440">
        <f>GEntry!CJ22</f>
        <v>0</v>
      </c>
      <c r="BA32" s="1440">
        <f>GEntry!CO22</f>
        <v>0</v>
      </c>
      <c r="BB32" s="1440">
        <f>GEntry!CN22</f>
        <v>0</v>
      </c>
      <c r="BC32" s="1440">
        <f>GEntry!BH22</f>
        <v>0</v>
      </c>
      <c r="BD32" s="1440">
        <f>GEntry!BL22</f>
        <v>0</v>
      </c>
      <c r="BE32" s="1440">
        <f>GEntry!AB22</f>
        <v>0</v>
      </c>
      <c r="BF32" s="1440">
        <f>GEntry!AC22</f>
        <v>0</v>
      </c>
      <c r="BG32" s="1440">
        <f>GEntry!AD22</f>
        <v>0</v>
      </c>
      <c r="BH32" s="1440">
        <f>GEntry!AH22</f>
        <v>0</v>
      </c>
      <c r="BI32" s="1440">
        <f>GEntry!AG22</f>
        <v>0</v>
      </c>
      <c r="BJ32" s="1440">
        <f>GEntry!AF22</f>
        <v>0</v>
      </c>
      <c r="BK32" s="1440">
        <f>GEntry!T22</f>
        <v>0</v>
      </c>
      <c r="BL32" s="1440">
        <f>GEntry!AJ22</f>
        <v>0</v>
      </c>
      <c r="BM32" s="1440">
        <f>GEntry!AE22</f>
        <v>0</v>
      </c>
      <c r="BN32" s="1440">
        <f>GEntry!AI22</f>
        <v>0</v>
      </c>
      <c r="BO32" s="1440">
        <f>GEntry!CI22</f>
        <v>0</v>
      </c>
      <c r="BP32" s="1441">
        <f>GEntry!CL22</f>
        <v>0</v>
      </c>
      <c r="BQ32" s="1441">
        <f>GEntry!CD22</f>
        <v>0</v>
      </c>
      <c r="BR32" s="1441">
        <f>GEntry!O22</f>
        <v>0</v>
      </c>
      <c r="BS32" s="1440">
        <f>GEntry!CA22</f>
        <v>0</v>
      </c>
      <c r="BT32" s="1441">
        <f>GEntry!BM22</f>
        <v>0</v>
      </c>
      <c r="BU32" s="1441">
        <f>GEntry!BN22</f>
        <v>0</v>
      </c>
      <c r="BV32" s="1441">
        <f>GEntry!BO22</f>
        <v>0</v>
      </c>
      <c r="BW32" s="1441">
        <f>GEntry!BP22</f>
        <v>0</v>
      </c>
      <c r="BX32" s="1430">
        <f>GEntry!BK22</f>
        <v>0</v>
      </c>
      <c r="BY32" s="1441">
        <f>GEntry!AP22</f>
        <v>0</v>
      </c>
      <c r="BZ32" s="1441">
        <f>GEntry!BZ22</f>
        <v>0</v>
      </c>
      <c r="CA32" s="1441">
        <f>GEntry!BJ22</f>
        <v>0</v>
      </c>
      <c r="CB32" s="2232">
        <f>GEntry!CU22</f>
        <v>0</v>
      </c>
      <c r="CC32" s="1441">
        <f>GEntry!AR22</f>
        <v>0</v>
      </c>
      <c r="CD32" s="1441">
        <f>GEntry!AS22</f>
        <v>0</v>
      </c>
      <c r="CE32" s="1441">
        <f>GEntry!BC22</f>
        <v>0</v>
      </c>
      <c r="CF32" s="1441">
        <f>GEntry!CK22</f>
        <v>0</v>
      </c>
      <c r="CG32" s="1441">
        <f>GEntry!CT22</f>
        <v>0</v>
      </c>
      <c r="CH32" s="1441">
        <f>GEntry!AT22</f>
        <v>0</v>
      </c>
      <c r="CI32" s="1441">
        <f>GEntry!AU22</f>
        <v>0</v>
      </c>
      <c r="CJ32" s="1441">
        <f>GEntry!AV22</f>
        <v>0</v>
      </c>
      <c r="CK32" s="1441">
        <f>GEntry!AW22</f>
        <v>0</v>
      </c>
      <c r="CL32" s="1441">
        <f>GEntry!AX22</f>
        <v>0</v>
      </c>
      <c r="CM32" s="1441">
        <f>GEntry!AY22</f>
        <v>0</v>
      </c>
      <c r="CN32" s="1441">
        <f>GEntry!AZ22</f>
        <v>0</v>
      </c>
      <c r="CO32" s="1441">
        <f>GEntry!BA22</f>
        <v>0</v>
      </c>
      <c r="CP32" s="1441">
        <f>GEntry!BE22</f>
        <v>0</v>
      </c>
      <c r="CQ32" s="1441">
        <f>GEntry!BD22</f>
        <v>0</v>
      </c>
      <c r="CR32" s="1837">
        <f>GEntry!BB22</f>
        <v>0</v>
      </c>
      <c r="CS32" s="1837">
        <f>GEntry!N22</f>
        <v>0</v>
      </c>
      <c r="CT32" s="1837">
        <f>GEntry!S22</f>
        <v>0</v>
      </c>
      <c r="CU32" s="1441">
        <f>GEntry!CW22</f>
        <v>0</v>
      </c>
      <c r="CV32" s="1837">
        <f>GEntry!CX22</f>
        <v>0</v>
      </c>
      <c r="CW32" s="1837">
        <f>GEntry!CY22</f>
        <v>0</v>
      </c>
      <c r="CX32" s="1441">
        <f>GEntry!CZ22</f>
        <v>0</v>
      </c>
      <c r="CY32" s="1441">
        <f>GEntry!DA22</f>
        <v>0</v>
      </c>
      <c r="CZ32" s="1841"/>
      <c r="DA32" s="1449">
        <f>GEntry!ED22</f>
        <v>0</v>
      </c>
      <c r="DB32" s="1446">
        <f>GEntry!EB22</f>
        <v>0</v>
      </c>
      <c r="DC32" s="1446">
        <f>GEntry!EE22</f>
        <v>0</v>
      </c>
      <c r="DD32" s="1446">
        <f>GEntry!DI22</f>
        <v>0</v>
      </c>
      <c r="DE32" s="1446">
        <f>GEntry!DJ22</f>
        <v>0</v>
      </c>
      <c r="DF32" s="1446">
        <f>GEntry!DN22</f>
        <v>0</v>
      </c>
      <c r="DG32" s="1446">
        <f>GEntry!DH22</f>
        <v>0</v>
      </c>
      <c r="DH32" s="1446">
        <f>GEntry!DL22</f>
        <v>0</v>
      </c>
      <c r="DI32" s="1446">
        <f>GEntry!DM22</f>
        <v>0</v>
      </c>
      <c r="DJ32" s="1446">
        <f>GEntry!EA22</f>
        <v>0</v>
      </c>
      <c r="DK32" s="1446">
        <f>GEntry!DZ22</f>
        <v>0</v>
      </c>
      <c r="DL32" s="1446">
        <f>GEntry!DW22</f>
        <v>0</v>
      </c>
      <c r="DM32" s="1446">
        <f>GEntry!DX22</f>
        <v>0</v>
      </c>
      <c r="DN32" s="1446">
        <f>GEntry!DT22</f>
        <v>0</v>
      </c>
      <c r="DO32" s="1446">
        <f>GEntry!DU22</f>
        <v>0</v>
      </c>
      <c r="DP32" s="1446">
        <f>GEntry!EL22</f>
        <v>0</v>
      </c>
      <c r="DQ32" s="1446">
        <f>GEntry!EK22</f>
        <v>0</v>
      </c>
      <c r="DR32" s="1446">
        <f>GEntry!EM22</f>
        <v>0</v>
      </c>
      <c r="DS32" s="1446">
        <f>GEntry!EU22</f>
        <v>0</v>
      </c>
      <c r="DT32" s="1446">
        <f>GEntry!FD22</f>
        <v>0</v>
      </c>
      <c r="DU32" s="1446">
        <f>GEntry!EY22</f>
        <v>0</v>
      </c>
      <c r="DV32" s="1446">
        <f>GEntry!EZ22</f>
        <v>0</v>
      </c>
      <c r="DW32" s="1446">
        <f>GEntry!FA22</f>
        <v>0</v>
      </c>
      <c r="DX32" s="1446">
        <f>GEntry!FC22</f>
        <v>0</v>
      </c>
      <c r="DY32" s="1446">
        <f>GEntry!FB22</f>
        <v>0</v>
      </c>
      <c r="DZ32" s="1446">
        <f>GEntry!EV22</f>
        <v>0</v>
      </c>
      <c r="EA32" s="1446">
        <f>GEntry!EW22</f>
        <v>0</v>
      </c>
      <c r="EB32" s="1446">
        <f>GEntry!EX22</f>
        <v>0</v>
      </c>
      <c r="EC32" s="2228">
        <f>GEntry!EH22</f>
        <v>0</v>
      </c>
      <c r="ED32" s="2228">
        <f>GEntry!EI22</f>
        <v>0</v>
      </c>
      <c r="EE32" s="2228">
        <f>GEntry!EJ22</f>
        <v>0</v>
      </c>
      <c r="EF32" s="1446">
        <f>GEntry!FG22</f>
        <v>0</v>
      </c>
      <c r="EG32" s="1447">
        <f>GEntry!FH22</f>
        <v>0</v>
      </c>
      <c r="EH32" s="1447">
        <f>GEntry!EO22</f>
        <v>0</v>
      </c>
      <c r="EI32" s="1447">
        <f>GEntry!EP22</f>
        <v>0</v>
      </c>
      <c r="EJ32" s="1447">
        <f>GEntry!EQ22</f>
        <v>0</v>
      </c>
      <c r="EK32" s="1447">
        <f>GEntry!ER22</f>
        <v>0</v>
      </c>
      <c r="EL32" s="1447">
        <f>GEntry!DV22</f>
        <v>0</v>
      </c>
      <c r="EM32" s="1447">
        <f>GEntry!DY22</f>
        <v>0</v>
      </c>
      <c r="EN32" s="1445">
        <f>GEntry!ES22</f>
        <v>0</v>
      </c>
      <c r="EO32" s="1446">
        <f>GEntry!ET22</f>
        <v>0</v>
      </c>
      <c r="EP32" s="1844"/>
      <c r="EQ32" s="1738">
        <f t="shared" si="11"/>
        <v>0</v>
      </c>
      <c r="ER32" s="1737">
        <f t="shared" si="9"/>
        <v>0</v>
      </c>
      <c r="ES32" s="1734">
        <f t="shared" si="10"/>
        <v>0</v>
      </c>
      <c r="ET32" s="1310">
        <f t="shared" si="0"/>
        <v>0</v>
      </c>
      <c r="EU32" s="1310">
        <f t="shared" si="1"/>
        <v>0</v>
      </c>
      <c r="EV32" s="1310">
        <f t="shared" si="2"/>
        <v>0</v>
      </c>
      <c r="EW32" s="1310">
        <f t="shared" si="3"/>
        <v>0</v>
      </c>
      <c r="EX32" s="1310">
        <f t="shared" si="4"/>
        <v>0</v>
      </c>
      <c r="EY32" s="1310">
        <f t="shared" si="5"/>
        <v>0</v>
      </c>
      <c r="EZ32" s="1310">
        <f t="shared" si="6"/>
        <v>0</v>
      </c>
      <c r="FA32" s="1310">
        <f t="shared" si="7"/>
        <v>0</v>
      </c>
      <c r="FB32" s="1733">
        <f t="shared" si="8"/>
        <v>0</v>
      </c>
      <c r="FC32" s="1732">
        <f>FWise!M24</f>
        <v>0</v>
      </c>
      <c r="FD32" s="3333">
        <f>GEntry!FN22</f>
        <v>0</v>
      </c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</row>
    <row r="33" spans="1:233" ht="24" customHeight="1" thickBot="1">
      <c r="A33" s="1233">
        <v>0.79166666666666663</v>
      </c>
      <c r="B33" s="1443">
        <f>GEntry!U23</f>
        <v>0</v>
      </c>
      <c r="C33" s="1440">
        <f>GEntry!V23</f>
        <v>0</v>
      </c>
      <c r="D33" s="1440">
        <f>GEntry!W23</f>
        <v>0</v>
      </c>
      <c r="E33" s="1440">
        <f>GEntry!X23</f>
        <v>0</v>
      </c>
      <c r="F33" s="1441">
        <f>GEntry!Z23</f>
        <v>0</v>
      </c>
      <c r="G33" s="1441">
        <f>GEntry!BU23</f>
        <v>0</v>
      </c>
      <c r="H33" s="1440">
        <f>GEntry!CH23</f>
        <v>0</v>
      </c>
      <c r="I33" s="1440">
        <f>GEntry!AM23</f>
        <v>0</v>
      </c>
      <c r="J33" s="1440">
        <f>GEntry!AO23</f>
        <v>0</v>
      </c>
      <c r="K33" s="1440">
        <f>GEntry!AQ23</f>
        <v>0</v>
      </c>
      <c r="L33" s="1440">
        <f>GEntry!AL23</f>
        <v>0</v>
      </c>
      <c r="M33" s="1440">
        <f>GEntry!AN23</f>
        <v>0</v>
      </c>
      <c r="N33" s="1440">
        <f>GEntry!CF23</f>
        <v>0</v>
      </c>
      <c r="O33" s="1440">
        <f>GEntry!CG23</f>
        <v>0</v>
      </c>
      <c r="P33" s="1440">
        <f>GEntry!CB23</f>
        <v>0</v>
      </c>
      <c r="Q33" s="1440">
        <f>GEntry!CR23</f>
        <v>0</v>
      </c>
      <c r="R33" s="1440">
        <f>GEntry!R23</f>
        <v>0</v>
      </c>
      <c r="S33" s="1440">
        <f>GEntry!P23</f>
        <v>0</v>
      </c>
      <c r="T33" s="1440">
        <f>GEntry!Q23</f>
        <v>0</v>
      </c>
      <c r="U33" s="1440">
        <f>GEntry!BV23</f>
        <v>0</v>
      </c>
      <c r="V33" s="1440">
        <f>GEntry!BW23</f>
        <v>0</v>
      </c>
      <c r="W33" s="1441">
        <f>GEntry!CM23</f>
        <v>0</v>
      </c>
      <c r="X33" s="1440">
        <f>GEntry!BY23</f>
        <v>0</v>
      </c>
      <c r="Y33" s="1440">
        <f>GEntry!CE23</f>
        <v>0</v>
      </c>
      <c r="Z33" s="1440">
        <f>GEntry!CQ23</f>
        <v>0</v>
      </c>
      <c r="AA33" s="1440">
        <f>GEntry!CC23</f>
        <v>0</v>
      </c>
      <c r="AB33" s="1440">
        <f>GEntry!CP23</f>
        <v>0</v>
      </c>
      <c r="AC33" s="1440">
        <f>GEntry!CV23</f>
        <v>0</v>
      </c>
      <c r="AD33" s="1440">
        <f>GEntry!CS23</f>
        <v>0</v>
      </c>
      <c r="AE33" s="1440">
        <f>GEntry!BF23</f>
        <v>0</v>
      </c>
      <c r="AF33" s="1440">
        <f>GEntry!BI23</f>
        <v>0</v>
      </c>
      <c r="AG33" s="1440">
        <f>GEntry!BQ23</f>
        <v>0</v>
      </c>
      <c r="AH33" s="1440">
        <f>GEntry!BR23</f>
        <v>0</v>
      </c>
      <c r="AI33" s="1440">
        <f>GEntry!BS23</f>
        <v>0</v>
      </c>
      <c r="AJ33" s="1440">
        <f>GEntry!BT23</f>
        <v>0</v>
      </c>
      <c r="AK33" s="1440">
        <f>GEntry!BX23</f>
        <v>0</v>
      </c>
      <c r="AL33" s="1440">
        <f>GEntry!AK23</f>
        <v>0</v>
      </c>
      <c r="AM33" s="2230">
        <f>GEntry!B23</f>
        <v>0</v>
      </c>
      <c r="AN33" s="2230">
        <f>GEntry!C23</f>
        <v>0</v>
      </c>
      <c r="AO33" s="1440">
        <f>GEntry!D23</f>
        <v>0</v>
      </c>
      <c r="AP33" s="1440">
        <f>GEntry!E23</f>
        <v>0</v>
      </c>
      <c r="AQ33" s="1440">
        <f>GEntry!F23</f>
        <v>0</v>
      </c>
      <c r="AR33" s="1440">
        <f>GEntry!G23</f>
        <v>0</v>
      </c>
      <c r="AS33" s="1440">
        <f>GEntry!H23</f>
        <v>0</v>
      </c>
      <c r="AT33" s="1440">
        <f>GEntry!J23</f>
        <v>0</v>
      </c>
      <c r="AU33" s="1440">
        <f>GEntry!K23</f>
        <v>0</v>
      </c>
      <c r="AV33" s="1440">
        <f>GEntry!I23</f>
        <v>0</v>
      </c>
      <c r="AW33" s="1440">
        <f>GEntry!BG23</f>
        <v>0</v>
      </c>
      <c r="AX33" s="1440">
        <f>GEntry!M23</f>
        <v>0</v>
      </c>
      <c r="AY33" s="1440">
        <f>GEntry!L23</f>
        <v>0</v>
      </c>
      <c r="AZ33" s="1440">
        <f>GEntry!CJ23</f>
        <v>0</v>
      </c>
      <c r="BA33" s="1440">
        <f>GEntry!CO23</f>
        <v>0</v>
      </c>
      <c r="BB33" s="1440">
        <f>GEntry!CN23</f>
        <v>0</v>
      </c>
      <c r="BC33" s="1440">
        <f>GEntry!BH23</f>
        <v>0</v>
      </c>
      <c r="BD33" s="1440">
        <f>GEntry!BL23</f>
        <v>0</v>
      </c>
      <c r="BE33" s="1440">
        <f>GEntry!AB23</f>
        <v>0</v>
      </c>
      <c r="BF33" s="1440">
        <f>GEntry!AC23</f>
        <v>0</v>
      </c>
      <c r="BG33" s="1440">
        <f>GEntry!AD23</f>
        <v>0</v>
      </c>
      <c r="BH33" s="1440">
        <f>GEntry!AH23</f>
        <v>0</v>
      </c>
      <c r="BI33" s="1440">
        <f>GEntry!AG23</f>
        <v>0</v>
      </c>
      <c r="BJ33" s="1440">
        <f>GEntry!AF23</f>
        <v>0</v>
      </c>
      <c r="BK33" s="1440">
        <f>GEntry!T23</f>
        <v>0</v>
      </c>
      <c r="BL33" s="1440">
        <f>GEntry!AJ23</f>
        <v>0</v>
      </c>
      <c r="BM33" s="1440">
        <f>GEntry!AE23</f>
        <v>0</v>
      </c>
      <c r="BN33" s="1440">
        <f>GEntry!AI23</f>
        <v>0</v>
      </c>
      <c r="BO33" s="1440">
        <f>GEntry!CI23</f>
        <v>0</v>
      </c>
      <c r="BP33" s="1441">
        <f>GEntry!CL23</f>
        <v>0</v>
      </c>
      <c r="BQ33" s="1441">
        <f>GEntry!CD23</f>
        <v>0</v>
      </c>
      <c r="BR33" s="1441">
        <f>GEntry!O23</f>
        <v>0</v>
      </c>
      <c r="BS33" s="1440">
        <f>GEntry!CA23</f>
        <v>0</v>
      </c>
      <c r="BT33" s="1441">
        <f>GEntry!BM23</f>
        <v>0</v>
      </c>
      <c r="BU33" s="1441">
        <f>GEntry!BN23</f>
        <v>0</v>
      </c>
      <c r="BV33" s="1441">
        <f>GEntry!BO23</f>
        <v>0</v>
      </c>
      <c r="BW33" s="1441">
        <f>GEntry!BP23</f>
        <v>0</v>
      </c>
      <c r="BX33" s="1430">
        <f>GEntry!BK23</f>
        <v>0</v>
      </c>
      <c r="BY33" s="1441">
        <f>GEntry!AP23</f>
        <v>0</v>
      </c>
      <c r="BZ33" s="1441">
        <f>GEntry!BZ23</f>
        <v>0</v>
      </c>
      <c r="CA33" s="1441">
        <f>GEntry!BJ23</f>
        <v>0</v>
      </c>
      <c r="CB33" s="2232">
        <f>GEntry!CU23</f>
        <v>0</v>
      </c>
      <c r="CC33" s="1441">
        <f>GEntry!AR23</f>
        <v>0</v>
      </c>
      <c r="CD33" s="1441">
        <f>GEntry!AS23</f>
        <v>0</v>
      </c>
      <c r="CE33" s="1441">
        <f>GEntry!BC23</f>
        <v>0</v>
      </c>
      <c r="CF33" s="1441">
        <f>GEntry!CK23</f>
        <v>0</v>
      </c>
      <c r="CG33" s="1441">
        <f>GEntry!CT23</f>
        <v>0</v>
      </c>
      <c r="CH33" s="1441">
        <f>GEntry!AT23</f>
        <v>0</v>
      </c>
      <c r="CI33" s="1441">
        <f>GEntry!AU23</f>
        <v>0</v>
      </c>
      <c r="CJ33" s="1441">
        <f>GEntry!AV23</f>
        <v>0</v>
      </c>
      <c r="CK33" s="1441">
        <f>GEntry!AW23</f>
        <v>0</v>
      </c>
      <c r="CL33" s="1441">
        <f>GEntry!AX23</f>
        <v>0</v>
      </c>
      <c r="CM33" s="1441">
        <f>GEntry!AY23</f>
        <v>0</v>
      </c>
      <c r="CN33" s="1441">
        <f>GEntry!AZ23</f>
        <v>0</v>
      </c>
      <c r="CO33" s="1441">
        <f>GEntry!BA23</f>
        <v>0</v>
      </c>
      <c r="CP33" s="1441">
        <f>GEntry!BE23</f>
        <v>0</v>
      </c>
      <c r="CQ33" s="1441">
        <f>GEntry!BD23</f>
        <v>0</v>
      </c>
      <c r="CR33" s="1837">
        <f>GEntry!BB23</f>
        <v>0</v>
      </c>
      <c r="CS33" s="1837">
        <f>GEntry!N23</f>
        <v>0</v>
      </c>
      <c r="CT33" s="1837">
        <f>GEntry!S23</f>
        <v>0</v>
      </c>
      <c r="CU33" s="1441">
        <f>GEntry!CW23</f>
        <v>0</v>
      </c>
      <c r="CV33" s="1837">
        <f>GEntry!CX23</f>
        <v>0</v>
      </c>
      <c r="CW33" s="1837">
        <f>GEntry!CY23</f>
        <v>0</v>
      </c>
      <c r="CX33" s="1441">
        <f>GEntry!CZ23</f>
        <v>0</v>
      </c>
      <c r="CY33" s="1441">
        <f>GEntry!DA23</f>
        <v>0</v>
      </c>
      <c r="CZ33" s="1841"/>
      <c r="DA33" s="1449">
        <f>GEntry!ED23</f>
        <v>0</v>
      </c>
      <c r="DB33" s="1446">
        <f>GEntry!EB23</f>
        <v>0</v>
      </c>
      <c r="DC33" s="1446">
        <f>GEntry!EE23</f>
        <v>0</v>
      </c>
      <c r="DD33" s="1446">
        <f>GEntry!DI23</f>
        <v>0</v>
      </c>
      <c r="DE33" s="1446">
        <f>GEntry!DJ23</f>
        <v>0</v>
      </c>
      <c r="DF33" s="1446">
        <f>GEntry!DN23</f>
        <v>0</v>
      </c>
      <c r="DG33" s="1446">
        <f>GEntry!DH23</f>
        <v>0</v>
      </c>
      <c r="DH33" s="1446">
        <f>GEntry!DL23</f>
        <v>0</v>
      </c>
      <c r="DI33" s="1446">
        <f>GEntry!DM23</f>
        <v>0</v>
      </c>
      <c r="DJ33" s="1446">
        <f>GEntry!EA23</f>
        <v>0</v>
      </c>
      <c r="DK33" s="1446">
        <f>GEntry!DZ23</f>
        <v>0</v>
      </c>
      <c r="DL33" s="1446">
        <f>GEntry!DW23</f>
        <v>0</v>
      </c>
      <c r="DM33" s="1446">
        <f>GEntry!DX23</f>
        <v>0</v>
      </c>
      <c r="DN33" s="1446">
        <f>GEntry!DT23</f>
        <v>0</v>
      </c>
      <c r="DO33" s="1446">
        <f>GEntry!DU23</f>
        <v>0</v>
      </c>
      <c r="DP33" s="1446">
        <f>GEntry!EL23</f>
        <v>0</v>
      </c>
      <c r="DQ33" s="1446">
        <f>GEntry!EK23</f>
        <v>0</v>
      </c>
      <c r="DR33" s="1446">
        <f>GEntry!EM23</f>
        <v>0</v>
      </c>
      <c r="DS33" s="1446">
        <f>GEntry!EU23</f>
        <v>0</v>
      </c>
      <c r="DT33" s="1446">
        <f>GEntry!FD23</f>
        <v>0</v>
      </c>
      <c r="DU33" s="1446">
        <f>GEntry!EY23</f>
        <v>0</v>
      </c>
      <c r="DV33" s="1446">
        <f>GEntry!EZ23</f>
        <v>0</v>
      </c>
      <c r="DW33" s="1446">
        <f>GEntry!FA23</f>
        <v>0</v>
      </c>
      <c r="DX33" s="1446">
        <f>GEntry!FC23</f>
        <v>0</v>
      </c>
      <c r="DY33" s="1446">
        <f>GEntry!FB23</f>
        <v>0</v>
      </c>
      <c r="DZ33" s="1446">
        <f>GEntry!EV23</f>
        <v>0</v>
      </c>
      <c r="EA33" s="1446">
        <f>GEntry!EW23</f>
        <v>0</v>
      </c>
      <c r="EB33" s="1446">
        <f>GEntry!EX23</f>
        <v>0</v>
      </c>
      <c r="EC33" s="2228">
        <f>GEntry!EH23</f>
        <v>0</v>
      </c>
      <c r="ED33" s="2228">
        <f>GEntry!EI23</f>
        <v>0</v>
      </c>
      <c r="EE33" s="2228">
        <f>GEntry!EJ23</f>
        <v>0</v>
      </c>
      <c r="EF33" s="1446">
        <f>GEntry!FG23</f>
        <v>0</v>
      </c>
      <c r="EG33" s="1447">
        <f>GEntry!FH23</f>
        <v>0</v>
      </c>
      <c r="EH33" s="1447">
        <f>GEntry!EO23</f>
        <v>0</v>
      </c>
      <c r="EI33" s="1447">
        <f>GEntry!EP23</f>
        <v>0</v>
      </c>
      <c r="EJ33" s="1447">
        <f>GEntry!EQ23</f>
        <v>0</v>
      </c>
      <c r="EK33" s="1447">
        <f>GEntry!ER23</f>
        <v>0</v>
      </c>
      <c r="EL33" s="1447">
        <f>GEntry!DV23</f>
        <v>0</v>
      </c>
      <c r="EM33" s="1447">
        <f>GEntry!DY23</f>
        <v>0</v>
      </c>
      <c r="EN33" s="1445">
        <f>GEntry!ES23</f>
        <v>0</v>
      </c>
      <c r="EO33" s="1446">
        <f>GEntry!ET23</f>
        <v>0</v>
      </c>
      <c r="EP33" s="1844"/>
      <c r="EQ33" s="1738">
        <f t="shared" si="11"/>
        <v>0</v>
      </c>
      <c r="ER33" s="1737">
        <f t="shared" si="9"/>
        <v>0</v>
      </c>
      <c r="ES33" s="1734">
        <f t="shared" si="10"/>
        <v>0</v>
      </c>
      <c r="ET33" s="1310">
        <f t="shared" si="0"/>
        <v>0</v>
      </c>
      <c r="EU33" s="1310">
        <f t="shared" si="1"/>
        <v>0</v>
      </c>
      <c r="EV33" s="1310">
        <f t="shared" si="2"/>
        <v>0</v>
      </c>
      <c r="EW33" s="1310">
        <f t="shared" si="3"/>
        <v>0</v>
      </c>
      <c r="EX33" s="1310">
        <f t="shared" si="4"/>
        <v>0</v>
      </c>
      <c r="EY33" s="1310">
        <f t="shared" si="5"/>
        <v>0</v>
      </c>
      <c r="EZ33" s="1310">
        <f t="shared" si="6"/>
        <v>0</v>
      </c>
      <c r="FA33" s="1310">
        <f t="shared" si="7"/>
        <v>0</v>
      </c>
      <c r="FB33" s="1733">
        <f t="shared" si="8"/>
        <v>0</v>
      </c>
      <c r="FC33" s="1732">
        <f>FWise!M25</f>
        <v>0</v>
      </c>
      <c r="FD33" s="3333">
        <f>GEntry!FN23</f>
        <v>0</v>
      </c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</row>
    <row r="34" spans="1:233" ht="24.75" customHeight="1" thickBot="1">
      <c r="A34" s="1233">
        <v>0.8125</v>
      </c>
      <c r="B34" s="1443">
        <f>GEntry!U24</f>
        <v>0</v>
      </c>
      <c r="C34" s="1440">
        <f>GEntry!V24</f>
        <v>0</v>
      </c>
      <c r="D34" s="1440">
        <f>GEntry!W24</f>
        <v>0</v>
      </c>
      <c r="E34" s="1440">
        <f>GEntry!X24</f>
        <v>0</v>
      </c>
      <c r="F34" s="1441">
        <f>GEntry!Z24</f>
        <v>0</v>
      </c>
      <c r="G34" s="1441">
        <f>GEntry!BU24</f>
        <v>0</v>
      </c>
      <c r="H34" s="1440">
        <f>GEntry!CH24</f>
        <v>0</v>
      </c>
      <c r="I34" s="1440">
        <f>GEntry!AM24</f>
        <v>0</v>
      </c>
      <c r="J34" s="1440">
        <f>GEntry!AO24</f>
        <v>0</v>
      </c>
      <c r="K34" s="1440">
        <f>GEntry!AQ24</f>
        <v>0</v>
      </c>
      <c r="L34" s="1440">
        <f>GEntry!AL24</f>
        <v>0</v>
      </c>
      <c r="M34" s="1440">
        <f>GEntry!AN24</f>
        <v>0</v>
      </c>
      <c r="N34" s="1440">
        <f>GEntry!CF24</f>
        <v>0</v>
      </c>
      <c r="O34" s="1440">
        <f>GEntry!CG24</f>
        <v>0</v>
      </c>
      <c r="P34" s="1440">
        <f>GEntry!CB24</f>
        <v>0</v>
      </c>
      <c r="Q34" s="1440">
        <f>GEntry!CR24</f>
        <v>0</v>
      </c>
      <c r="R34" s="1440">
        <f>GEntry!R24</f>
        <v>0</v>
      </c>
      <c r="S34" s="1440">
        <f>GEntry!P24</f>
        <v>0</v>
      </c>
      <c r="T34" s="1440">
        <f>GEntry!Q24</f>
        <v>0</v>
      </c>
      <c r="U34" s="1440">
        <f>GEntry!BV24</f>
        <v>0</v>
      </c>
      <c r="V34" s="1440">
        <f>GEntry!BW24</f>
        <v>0</v>
      </c>
      <c r="W34" s="1441">
        <f>GEntry!CM24</f>
        <v>0</v>
      </c>
      <c r="X34" s="1440">
        <f>GEntry!BY24</f>
        <v>0</v>
      </c>
      <c r="Y34" s="1440">
        <f>GEntry!CE24</f>
        <v>0</v>
      </c>
      <c r="Z34" s="1440">
        <f>GEntry!CQ24</f>
        <v>0</v>
      </c>
      <c r="AA34" s="1440">
        <f>GEntry!CC24</f>
        <v>0</v>
      </c>
      <c r="AB34" s="1440">
        <f>GEntry!CP24</f>
        <v>0</v>
      </c>
      <c r="AC34" s="1440">
        <f>GEntry!CV24</f>
        <v>0</v>
      </c>
      <c r="AD34" s="1440">
        <f>GEntry!CS24</f>
        <v>0</v>
      </c>
      <c r="AE34" s="1440">
        <f>GEntry!BF24</f>
        <v>0</v>
      </c>
      <c r="AF34" s="1440">
        <f>GEntry!BI24</f>
        <v>0</v>
      </c>
      <c r="AG34" s="1440">
        <f>GEntry!BQ24</f>
        <v>0</v>
      </c>
      <c r="AH34" s="1440">
        <f>GEntry!BR24</f>
        <v>0</v>
      </c>
      <c r="AI34" s="1440">
        <f>GEntry!BS24</f>
        <v>0</v>
      </c>
      <c r="AJ34" s="1440">
        <f>GEntry!BT24</f>
        <v>0</v>
      </c>
      <c r="AK34" s="1440">
        <f>GEntry!BX24</f>
        <v>0</v>
      </c>
      <c r="AL34" s="1440">
        <f>GEntry!AK24</f>
        <v>0</v>
      </c>
      <c r="AM34" s="2230">
        <f>GEntry!B24</f>
        <v>0</v>
      </c>
      <c r="AN34" s="2230">
        <f>GEntry!C24</f>
        <v>0</v>
      </c>
      <c r="AO34" s="1440">
        <f>GEntry!D24</f>
        <v>0</v>
      </c>
      <c r="AP34" s="1440">
        <f>GEntry!E24</f>
        <v>0</v>
      </c>
      <c r="AQ34" s="1440">
        <f>GEntry!F24</f>
        <v>0</v>
      </c>
      <c r="AR34" s="1440">
        <f>GEntry!G24</f>
        <v>0</v>
      </c>
      <c r="AS34" s="1440">
        <f>GEntry!H24</f>
        <v>0</v>
      </c>
      <c r="AT34" s="1440">
        <f>GEntry!J24</f>
        <v>0</v>
      </c>
      <c r="AU34" s="1440">
        <f>GEntry!K24</f>
        <v>0</v>
      </c>
      <c r="AV34" s="1440">
        <f>GEntry!I24</f>
        <v>0</v>
      </c>
      <c r="AW34" s="1440">
        <f>GEntry!BG24</f>
        <v>0</v>
      </c>
      <c r="AX34" s="1440">
        <f>GEntry!M24</f>
        <v>0</v>
      </c>
      <c r="AY34" s="1440">
        <f>GEntry!L24</f>
        <v>0</v>
      </c>
      <c r="AZ34" s="1440">
        <f>GEntry!CJ24</f>
        <v>0</v>
      </c>
      <c r="BA34" s="1440">
        <f>GEntry!CO24</f>
        <v>0</v>
      </c>
      <c r="BB34" s="1440">
        <f>GEntry!CN24</f>
        <v>0</v>
      </c>
      <c r="BC34" s="1440">
        <f>GEntry!BH24</f>
        <v>0</v>
      </c>
      <c r="BD34" s="1440">
        <f>GEntry!BL24</f>
        <v>0</v>
      </c>
      <c r="BE34" s="1440">
        <f>GEntry!AB24</f>
        <v>0</v>
      </c>
      <c r="BF34" s="1440">
        <f>GEntry!AC24</f>
        <v>0</v>
      </c>
      <c r="BG34" s="1440">
        <f>GEntry!AD24</f>
        <v>0</v>
      </c>
      <c r="BH34" s="1440">
        <f>GEntry!AH24</f>
        <v>0</v>
      </c>
      <c r="BI34" s="1440">
        <f>GEntry!AG24</f>
        <v>0</v>
      </c>
      <c r="BJ34" s="1440">
        <f>GEntry!AF24</f>
        <v>0</v>
      </c>
      <c r="BK34" s="1440">
        <f>GEntry!T24</f>
        <v>0</v>
      </c>
      <c r="BL34" s="1440">
        <f>GEntry!AJ24</f>
        <v>0</v>
      </c>
      <c r="BM34" s="1440">
        <f>GEntry!AE24</f>
        <v>0</v>
      </c>
      <c r="BN34" s="1440">
        <f>GEntry!AI24</f>
        <v>0</v>
      </c>
      <c r="BO34" s="1440">
        <f>GEntry!CI24</f>
        <v>0</v>
      </c>
      <c r="BP34" s="1441">
        <f>GEntry!CL24</f>
        <v>0</v>
      </c>
      <c r="BQ34" s="1441">
        <f>GEntry!CD24</f>
        <v>0</v>
      </c>
      <c r="BR34" s="1441">
        <f>GEntry!O24</f>
        <v>0</v>
      </c>
      <c r="BS34" s="1440">
        <f>GEntry!CA24</f>
        <v>0</v>
      </c>
      <c r="BT34" s="1441">
        <f>GEntry!BM24</f>
        <v>0</v>
      </c>
      <c r="BU34" s="1441">
        <f>GEntry!BN24</f>
        <v>0</v>
      </c>
      <c r="BV34" s="1441">
        <f>GEntry!BO24</f>
        <v>0</v>
      </c>
      <c r="BW34" s="1441">
        <f>GEntry!BP24</f>
        <v>0</v>
      </c>
      <c r="BX34" s="1430">
        <f>GEntry!BK24</f>
        <v>0</v>
      </c>
      <c r="BY34" s="1441">
        <f>GEntry!AP24</f>
        <v>0</v>
      </c>
      <c r="BZ34" s="1441">
        <f>GEntry!BZ24</f>
        <v>0</v>
      </c>
      <c r="CA34" s="1441">
        <f>GEntry!BJ24</f>
        <v>0</v>
      </c>
      <c r="CB34" s="2232">
        <f>GEntry!CU24</f>
        <v>0</v>
      </c>
      <c r="CC34" s="1441">
        <f>GEntry!AR24</f>
        <v>0</v>
      </c>
      <c r="CD34" s="1441">
        <f>GEntry!AS24</f>
        <v>0</v>
      </c>
      <c r="CE34" s="1441">
        <f>GEntry!BC24</f>
        <v>0</v>
      </c>
      <c r="CF34" s="1441">
        <f>GEntry!CK24</f>
        <v>0</v>
      </c>
      <c r="CG34" s="1441">
        <f>GEntry!CT24</f>
        <v>0</v>
      </c>
      <c r="CH34" s="1441">
        <f>GEntry!AT24</f>
        <v>0</v>
      </c>
      <c r="CI34" s="1441">
        <f>GEntry!AU24</f>
        <v>0</v>
      </c>
      <c r="CJ34" s="1441">
        <f>GEntry!AV24</f>
        <v>0</v>
      </c>
      <c r="CK34" s="1441">
        <f>GEntry!AW24</f>
        <v>0</v>
      </c>
      <c r="CL34" s="1441">
        <f>GEntry!AX24</f>
        <v>0</v>
      </c>
      <c r="CM34" s="1441">
        <f>GEntry!AY24</f>
        <v>0</v>
      </c>
      <c r="CN34" s="1441">
        <f>GEntry!AZ24</f>
        <v>0</v>
      </c>
      <c r="CO34" s="1441">
        <f>GEntry!BA24</f>
        <v>0</v>
      </c>
      <c r="CP34" s="1441">
        <f>GEntry!BE24</f>
        <v>0</v>
      </c>
      <c r="CQ34" s="1441">
        <f>GEntry!BD24</f>
        <v>0</v>
      </c>
      <c r="CR34" s="1837">
        <f>GEntry!BB24</f>
        <v>0</v>
      </c>
      <c r="CS34" s="1837">
        <f>GEntry!N24</f>
        <v>0</v>
      </c>
      <c r="CT34" s="1837">
        <f>GEntry!S24</f>
        <v>0</v>
      </c>
      <c r="CU34" s="1441">
        <f>GEntry!CW24</f>
        <v>0</v>
      </c>
      <c r="CV34" s="1837">
        <f>GEntry!CX24</f>
        <v>0</v>
      </c>
      <c r="CW34" s="1837">
        <f>GEntry!CY24</f>
        <v>0</v>
      </c>
      <c r="CX34" s="1441">
        <f>GEntry!CZ24</f>
        <v>0</v>
      </c>
      <c r="CY34" s="1441">
        <f>GEntry!DA24</f>
        <v>0</v>
      </c>
      <c r="CZ34" s="1841"/>
      <c r="DA34" s="1449">
        <f>GEntry!ED24</f>
        <v>0</v>
      </c>
      <c r="DB34" s="1446">
        <f>GEntry!EB24</f>
        <v>0</v>
      </c>
      <c r="DC34" s="1446">
        <f>GEntry!EE24</f>
        <v>0</v>
      </c>
      <c r="DD34" s="1446">
        <f>GEntry!DI24</f>
        <v>0</v>
      </c>
      <c r="DE34" s="1446">
        <f>GEntry!DJ24</f>
        <v>0</v>
      </c>
      <c r="DF34" s="1446">
        <f>GEntry!DN24</f>
        <v>0</v>
      </c>
      <c r="DG34" s="1446">
        <f>GEntry!DH24</f>
        <v>0</v>
      </c>
      <c r="DH34" s="1446">
        <f>GEntry!DL24</f>
        <v>0</v>
      </c>
      <c r="DI34" s="1446">
        <f>GEntry!DM24</f>
        <v>0</v>
      </c>
      <c r="DJ34" s="1446">
        <f>GEntry!EA24</f>
        <v>0</v>
      </c>
      <c r="DK34" s="1446">
        <f>GEntry!DZ24</f>
        <v>0</v>
      </c>
      <c r="DL34" s="1446">
        <f>GEntry!DW24</f>
        <v>0</v>
      </c>
      <c r="DM34" s="1446">
        <f>GEntry!DX24</f>
        <v>0</v>
      </c>
      <c r="DN34" s="1446">
        <f>GEntry!DT24</f>
        <v>0</v>
      </c>
      <c r="DO34" s="1446">
        <f>GEntry!DU24</f>
        <v>0</v>
      </c>
      <c r="DP34" s="1446">
        <f>GEntry!EL24</f>
        <v>0</v>
      </c>
      <c r="DQ34" s="1446">
        <f>GEntry!EK24</f>
        <v>0</v>
      </c>
      <c r="DR34" s="1446">
        <f>GEntry!EM24</f>
        <v>0</v>
      </c>
      <c r="DS34" s="1446">
        <f>GEntry!EU24</f>
        <v>0</v>
      </c>
      <c r="DT34" s="1446">
        <f>GEntry!FD24</f>
        <v>0</v>
      </c>
      <c r="DU34" s="1446">
        <f>GEntry!EY24</f>
        <v>0</v>
      </c>
      <c r="DV34" s="1446">
        <f>GEntry!EZ24</f>
        <v>0</v>
      </c>
      <c r="DW34" s="1446">
        <f>GEntry!FA24</f>
        <v>0</v>
      </c>
      <c r="DX34" s="1446">
        <f>GEntry!FC24</f>
        <v>0</v>
      </c>
      <c r="DY34" s="1446">
        <f>GEntry!FB24</f>
        <v>0</v>
      </c>
      <c r="DZ34" s="1446">
        <f>GEntry!EV24</f>
        <v>0</v>
      </c>
      <c r="EA34" s="1446">
        <f>GEntry!EW24</f>
        <v>0</v>
      </c>
      <c r="EB34" s="1446">
        <f>GEntry!EX24</f>
        <v>0</v>
      </c>
      <c r="EC34" s="2228">
        <f>GEntry!EH24</f>
        <v>0</v>
      </c>
      <c r="ED34" s="2228">
        <f>GEntry!EI24</f>
        <v>0</v>
      </c>
      <c r="EE34" s="2228">
        <f>GEntry!EJ24</f>
        <v>0</v>
      </c>
      <c r="EF34" s="1446">
        <f>GEntry!FG24</f>
        <v>0</v>
      </c>
      <c r="EG34" s="1447">
        <f>GEntry!FH24</f>
        <v>0</v>
      </c>
      <c r="EH34" s="1447">
        <f>GEntry!EO24</f>
        <v>0</v>
      </c>
      <c r="EI34" s="1447">
        <f>GEntry!EP24</f>
        <v>0</v>
      </c>
      <c r="EJ34" s="1447">
        <f>GEntry!EQ24</f>
        <v>0</v>
      </c>
      <c r="EK34" s="1447">
        <f>GEntry!ER24</f>
        <v>0</v>
      </c>
      <c r="EL34" s="1447">
        <f>GEntry!DV24</f>
        <v>0</v>
      </c>
      <c r="EM34" s="1447">
        <f>GEntry!DY24</f>
        <v>0</v>
      </c>
      <c r="EN34" s="1445">
        <f>GEntry!ES24</f>
        <v>0</v>
      </c>
      <c r="EO34" s="1446">
        <f>GEntry!ET24</f>
        <v>0</v>
      </c>
      <c r="EP34" s="1844"/>
      <c r="EQ34" s="1738">
        <f t="shared" ref="EQ34:EQ35" si="12">SUM(B34:CZ34)</f>
        <v>0</v>
      </c>
      <c r="ER34" s="1737">
        <f t="shared" ref="ER34:ER35" si="13">SUM(DA34:EP34)</f>
        <v>0</v>
      </c>
      <c r="ES34" s="1734">
        <f t="shared" ref="ES34:ES35" si="14">EQ34+ER34</f>
        <v>0</v>
      </c>
      <c r="ET34" s="1310">
        <f t="shared" si="0"/>
        <v>0</v>
      </c>
      <c r="EU34" s="1310">
        <f t="shared" ref="EU34:EU35" si="15">DA34</f>
        <v>0</v>
      </c>
      <c r="EV34" s="1310">
        <f t="shared" si="2"/>
        <v>0</v>
      </c>
      <c r="EW34" s="1310">
        <f t="shared" si="3"/>
        <v>0</v>
      </c>
      <c r="EX34" s="1310">
        <f t="shared" ref="EX34:EX35" si="16">EC34+ED34+EE34</f>
        <v>0</v>
      </c>
      <c r="EY34" s="1310">
        <f t="shared" ref="EY34:EY35" si="17">AM34+AN34</f>
        <v>0</v>
      </c>
      <c r="EZ34" s="1310">
        <f t="shared" si="6"/>
        <v>0</v>
      </c>
      <c r="FA34" s="1310">
        <f t="shared" ref="FA34:FA35" si="18">BX34</f>
        <v>0</v>
      </c>
      <c r="FB34" s="1733">
        <f t="shared" ref="FB34:FB35" si="19">CB34</f>
        <v>0</v>
      </c>
      <c r="FC34" s="1732">
        <f>FWise!M26</f>
        <v>0</v>
      </c>
      <c r="FD34" s="3333">
        <f>GEntry!FN24</f>
        <v>0</v>
      </c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</row>
    <row r="35" spans="1:233" ht="23.25" customHeight="1" thickBot="1">
      <c r="A35" s="1233">
        <v>0.83333333333333337</v>
      </c>
      <c r="B35" s="1443">
        <f>GEntry!U25</f>
        <v>0</v>
      </c>
      <c r="C35" s="1440">
        <f>GEntry!V25</f>
        <v>0</v>
      </c>
      <c r="D35" s="1440">
        <f>GEntry!W25</f>
        <v>0</v>
      </c>
      <c r="E35" s="1440">
        <f>GEntry!X25</f>
        <v>0</v>
      </c>
      <c r="F35" s="1441">
        <f>GEntry!Z25</f>
        <v>0</v>
      </c>
      <c r="G35" s="1441">
        <f>GEntry!BU25</f>
        <v>0</v>
      </c>
      <c r="H35" s="1440">
        <f>GEntry!CH25</f>
        <v>0</v>
      </c>
      <c r="I35" s="1440">
        <f>GEntry!AM25</f>
        <v>0</v>
      </c>
      <c r="J35" s="1440">
        <f>GEntry!AO25</f>
        <v>0</v>
      </c>
      <c r="K35" s="1440">
        <f>GEntry!AQ25</f>
        <v>0</v>
      </c>
      <c r="L35" s="1440">
        <f>GEntry!AL25</f>
        <v>0</v>
      </c>
      <c r="M35" s="1440">
        <f>GEntry!AN25</f>
        <v>0</v>
      </c>
      <c r="N35" s="1440">
        <f>GEntry!CF25</f>
        <v>0</v>
      </c>
      <c r="O35" s="1440">
        <f>GEntry!CG25</f>
        <v>0</v>
      </c>
      <c r="P35" s="1440">
        <f>GEntry!CB25</f>
        <v>0</v>
      </c>
      <c r="Q35" s="1440">
        <f>GEntry!CR25</f>
        <v>0</v>
      </c>
      <c r="R35" s="1440">
        <f>GEntry!R25</f>
        <v>0</v>
      </c>
      <c r="S35" s="1440">
        <f>GEntry!P25</f>
        <v>0</v>
      </c>
      <c r="T35" s="1440">
        <f>GEntry!Q25</f>
        <v>0</v>
      </c>
      <c r="U35" s="1440">
        <f>GEntry!BV25</f>
        <v>0</v>
      </c>
      <c r="V35" s="1440">
        <f>GEntry!BW25</f>
        <v>0</v>
      </c>
      <c r="W35" s="1441">
        <f>GEntry!CM25</f>
        <v>0</v>
      </c>
      <c r="X35" s="1440">
        <f>GEntry!BY25</f>
        <v>0</v>
      </c>
      <c r="Y35" s="1440">
        <f>GEntry!CE25</f>
        <v>0</v>
      </c>
      <c r="Z35" s="1440">
        <f>GEntry!CQ25</f>
        <v>0</v>
      </c>
      <c r="AA35" s="1440">
        <f>GEntry!CC25</f>
        <v>0</v>
      </c>
      <c r="AB35" s="1440">
        <f>GEntry!CP25</f>
        <v>0</v>
      </c>
      <c r="AC35" s="1440">
        <f>GEntry!CV25</f>
        <v>0</v>
      </c>
      <c r="AD35" s="1440">
        <f>GEntry!CS25</f>
        <v>0</v>
      </c>
      <c r="AE35" s="1440">
        <f>GEntry!BF25</f>
        <v>0</v>
      </c>
      <c r="AF35" s="1440">
        <f>GEntry!BI25</f>
        <v>0</v>
      </c>
      <c r="AG35" s="1440">
        <f>GEntry!BQ25</f>
        <v>0</v>
      </c>
      <c r="AH35" s="1440">
        <f>GEntry!BR25</f>
        <v>0</v>
      </c>
      <c r="AI35" s="1440">
        <f>GEntry!BS25</f>
        <v>0</v>
      </c>
      <c r="AJ35" s="1440">
        <f>GEntry!BT25</f>
        <v>0</v>
      </c>
      <c r="AK35" s="1440">
        <f>GEntry!BX25</f>
        <v>0</v>
      </c>
      <c r="AL35" s="1440">
        <f>GEntry!AK25</f>
        <v>0</v>
      </c>
      <c r="AM35" s="2230">
        <f>GEntry!B25</f>
        <v>0</v>
      </c>
      <c r="AN35" s="2230">
        <f>GEntry!C25</f>
        <v>0</v>
      </c>
      <c r="AO35" s="1440">
        <f>GEntry!D25</f>
        <v>0</v>
      </c>
      <c r="AP35" s="1440">
        <f>GEntry!E25</f>
        <v>0</v>
      </c>
      <c r="AQ35" s="1440">
        <f>GEntry!F25</f>
        <v>0</v>
      </c>
      <c r="AR35" s="1440">
        <f>GEntry!G25</f>
        <v>0</v>
      </c>
      <c r="AS35" s="1440">
        <f>GEntry!H25</f>
        <v>0</v>
      </c>
      <c r="AT35" s="1440">
        <f>GEntry!J25</f>
        <v>0</v>
      </c>
      <c r="AU35" s="1440">
        <f>GEntry!K25</f>
        <v>0</v>
      </c>
      <c r="AV35" s="1440">
        <f>GEntry!I25</f>
        <v>0</v>
      </c>
      <c r="AW35" s="1440">
        <f>GEntry!BG25</f>
        <v>0</v>
      </c>
      <c r="AX35" s="1440">
        <f>GEntry!M25</f>
        <v>0</v>
      </c>
      <c r="AY35" s="1440">
        <f>GEntry!L25</f>
        <v>0</v>
      </c>
      <c r="AZ35" s="1440">
        <f>GEntry!CJ25</f>
        <v>0</v>
      </c>
      <c r="BA35" s="1440">
        <f>GEntry!CO25</f>
        <v>0</v>
      </c>
      <c r="BB35" s="1440">
        <f>GEntry!CN25</f>
        <v>0</v>
      </c>
      <c r="BC35" s="1440">
        <f>GEntry!BH25</f>
        <v>0</v>
      </c>
      <c r="BD35" s="1440">
        <f>GEntry!BL25</f>
        <v>0</v>
      </c>
      <c r="BE35" s="1440">
        <f>GEntry!AB25</f>
        <v>0</v>
      </c>
      <c r="BF35" s="1440">
        <f>GEntry!AC25</f>
        <v>0</v>
      </c>
      <c r="BG35" s="1440">
        <f>GEntry!AD25</f>
        <v>0</v>
      </c>
      <c r="BH35" s="1440">
        <f>GEntry!AH25</f>
        <v>0</v>
      </c>
      <c r="BI35" s="1440">
        <f>GEntry!AG25</f>
        <v>0</v>
      </c>
      <c r="BJ35" s="1440">
        <f>GEntry!AF25</f>
        <v>0</v>
      </c>
      <c r="BK35" s="1440">
        <f>GEntry!T25</f>
        <v>0</v>
      </c>
      <c r="BL35" s="1440">
        <f>GEntry!AJ25</f>
        <v>0</v>
      </c>
      <c r="BM35" s="1440">
        <f>GEntry!AE25</f>
        <v>0</v>
      </c>
      <c r="BN35" s="1440">
        <f>GEntry!AI25</f>
        <v>0</v>
      </c>
      <c r="BO35" s="1440">
        <f>GEntry!CI25</f>
        <v>0</v>
      </c>
      <c r="BP35" s="1441">
        <f>GEntry!CL25</f>
        <v>0</v>
      </c>
      <c r="BQ35" s="1441">
        <f>GEntry!CD25</f>
        <v>0</v>
      </c>
      <c r="BR35" s="1441">
        <f>GEntry!O25</f>
        <v>0</v>
      </c>
      <c r="BS35" s="1440">
        <f>GEntry!CA25</f>
        <v>0</v>
      </c>
      <c r="BT35" s="1441">
        <f>GEntry!BM25</f>
        <v>0</v>
      </c>
      <c r="BU35" s="1441">
        <f>GEntry!BN25</f>
        <v>0</v>
      </c>
      <c r="BV35" s="1441">
        <f>GEntry!BO25</f>
        <v>0</v>
      </c>
      <c r="BW35" s="1441">
        <f>GEntry!BP25</f>
        <v>0</v>
      </c>
      <c r="BX35" s="1430">
        <f>GEntry!BK25</f>
        <v>0</v>
      </c>
      <c r="BY35" s="1441">
        <f>GEntry!AP25</f>
        <v>0</v>
      </c>
      <c r="BZ35" s="1441">
        <f>GEntry!BZ25</f>
        <v>0</v>
      </c>
      <c r="CA35" s="1441">
        <f>GEntry!BJ25</f>
        <v>0</v>
      </c>
      <c r="CB35" s="2232">
        <f>GEntry!CU25</f>
        <v>0</v>
      </c>
      <c r="CC35" s="1441">
        <f>GEntry!AR25</f>
        <v>0</v>
      </c>
      <c r="CD35" s="1441">
        <f>GEntry!AS25</f>
        <v>0</v>
      </c>
      <c r="CE35" s="1441">
        <f>GEntry!BC25</f>
        <v>0</v>
      </c>
      <c r="CF35" s="1441">
        <f>GEntry!CK25</f>
        <v>0</v>
      </c>
      <c r="CG35" s="1441">
        <f>GEntry!CT25</f>
        <v>0</v>
      </c>
      <c r="CH35" s="1441">
        <f>GEntry!AT25</f>
        <v>0</v>
      </c>
      <c r="CI35" s="1441">
        <f>GEntry!AU25</f>
        <v>0</v>
      </c>
      <c r="CJ35" s="1441">
        <f>GEntry!AV25</f>
        <v>0</v>
      </c>
      <c r="CK35" s="1441">
        <f>GEntry!AW25</f>
        <v>0</v>
      </c>
      <c r="CL35" s="1441">
        <f>GEntry!AX25</f>
        <v>0</v>
      </c>
      <c r="CM35" s="1441">
        <f>GEntry!AY25</f>
        <v>0</v>
      </c>
      <c r="CN35" s="1441">
        <f>GEntry!AZ25</f>
        <v>0</v>
      </c>
      <c r="CO35" s="1441">
        <f>GEntry!BA25</f>
        <v>0</v>
      </c>
      <c r="CP35" s="1441">
        <f>GEntry!BE25</f>
        <v>0</v>
      </c>
      <c r="CQ35" s="1441">
        <f>GEntry!BD25</f>
        <v>0</v>
      </c>
      <c r="CR35" s="1837">
        <f>GEntry!BB25</f>
        <v>0</v>
      </c>
      <c r="CS35" s="1837">
        <f>GEntry!N25</f>
        <v>0</v>
      </c>
      <c r="CT35" s="1837">
        <f>GEntry!S25</f>
        <v>0</v>
      </c>
      <c r="CU35" s="1441">
        <f>GEntry!CW25</f>
        <v>0</v>
      </c>
      <c r="CV35" s="1837">
        <f>GEntry!CX25</f>
        <v>0</v>
      </c>
      <c r="CW35" s="1837">
        <f>GEntry!CY25</f>
        <v>0</v>
      </c>
      <c r="CX35" s="1441">
        <f>GEntry!CZ25</f>
        <v>0</v>
      </c>
      <c r="CY35" s="1441">
        <f>GEntry!DA25</f>
        <v>0</v>
      </c>
      <c r="CZ35" s="1841"/>
      <c r="DA35" s="1449">
        <f>GEntry!ED25</f>
        <v>0</v>
      </c>
      <c r="DB35" s="1446">
        <f>GEntry!EB25</f>
        <v>0</v>
      </c>
      <c r="DC35" s="1446">
        <f>GEntry!EE25</f>
        <v>0</v>
      </c>
      <c r="DD35" s="1446">
        <f>GEntry!DI25</f>
        <v>0</v>
      </c>
      <c r="DE35" s="1446">
        <f>GEntry!DJ25</f>
        <v>0</v>
      </c>
      <c r="DF35" s="1446">
        <f>GEntry!DN25</f>
        <v>0</v>
      </c>
      <c r="DG35" s="1446">
        <f>GEntry!DH25</f>
        <v>0</v>
      </c>
      <c r="DH35" s="1446">
        <f>GEntry!DL25</f>
        <v>0</v>
      </c>
      <c r="DI35" s="1446">
        <f>GEntry!DM25</f>
        <v>0</v>
      </c>
      <c r="DJ35" s="1446">
        <f>GEntry!EA25</f>
        <v>0</v>
      </c>
      <c r="DK35" s="1446">
        <f>GEntry!DZ25</f>
        <v>0</v>
      </c>
      <c r="DL35" s="1446">
        <f>GEntry!DW25</f>
        <v>0</v>
      </c>
      <c r="DM35" s="1446">
        <f>GEntry!DX25</f>
        <v>0</v>
      </c>
      <c r="DN35" s="1446">
        <f>GEntry!DT25</f>
        <v>0</v>
      </c>
      <c r="DO35" s="1446">
        <f>GEntry!DU25</f>
        <v>0</v>
      </c>
      <c r="DP35" s="1446">
        <f>GEntry!EL25</f>
        <v>0</v>
      </c>
      <c r="DQ35" s="1446">
        <f>GEntry!EK25</f>
        <v>0</v>
      </c>
      <c r="DR35" s="1446">
        <f>GEntry!EM25</f>
        <v>0</v>
      </c>
      <c r="DS35" s="1446">
        <f>GEntry!EU25</f>
        <v>0</v>
      </c>
      <c r="DT35" s="1446">
        <f>GEntry!FD25</f>
        <v>0</v>
      </c>
      <c r="DU35" s="1446">
        <f>GEntry!EY25</f>
        <v>0</v>
      </c>
      <c r="DV35" s="1446">
        <f>GEntry!EZ25</f>
        <v>0</v>
      </c>
      <c r="DW35" s="1446">
        <f>GEntry!FA25</f>
        <v>0</v>
      </c>
      <c r="DX35" s="1446">
        <f>GEntry!FC25</f>
        <v>0</v>
      </c>
      <c r="DY35" s="1446">
        <f>GEntry!FB25</f>
        <v>0</v>
      </c>
      <c r="DZ35" s="1446">
        <f>GEntry!EV25</f>
        <v>0</v>
      </c>
      <c r="EA35" s="1446">
        <f>GEntry!EW25</f>
        <v>0</v>
      </c>
      <c r="EB35" s="1446">
        <f>GEntry!EX25</f>
        <v>0</v>
      </c>
      <c r="EC35" s="2228">
        <f>GEntry!EH25</f>
        <v>0</v>
      </c>
      <c r="ED35" s="2228">
        <f>GEntry!EI25</f>
        <v>0</v>
      </c>
      <c r="EE35" s="2228">
        <f>GEntry!EJ25</f>
        <v>0</v>
      </c>
      <c r="EF35" s="1446">
        <f>GEntry!FG25</f>
        <v>0</v>
      </c>
      <c r="EG35" s="1447">
        <f>GEntry!FH25</f>
        <v>0</v>
      </c>
      <c r="EH35" s="1447">
        <f>GEntry!EO25</f>
        <v>0</v>
      </c>
      <c r="EI35" s="1447">
        <f>GEntry!EP25</f>
        <v>0</v>
      </c>
      <c r="EJ35" s="1447">
        <f>GEntry!EQ25</f>
        <v>0</v>
      </c>
      <c r="EK35" s="1447">
        <f>GEntry!ER25</f>
        <v>0</v>
      </c>
      <c r="EL35" s="1447">
        <f>GEntry!DV25</f>
        <v>0</v>
      </c>
      <c r="EM35" s="1447">
        <f>GEntry!DY25</f>
        <v>0</v>
      </c>
      <c r="EN35" s="1445">
        <f>GEntry!ES25</f>
        <v>0</v>
      </c>
      <c r="EO35" s="1446">
        <f>GEntry!ET25</f>
        <v>0</v>
      </c>
      <c r="EP35" s="1844"/>
      <c r="EQ35" s="1738">
        <f t="shared" si="12"/>
        <v>0</v>
      </c>
      <c r="ER35" s="1737">
        <f t="shared" si="13"/>
        <v>0</v>
      </c>
      <c r="ES35" s="1734">
        <f t="shared" si="14"/>
        <v>0</v>
      </c>
      <c r="ET35" s="1310">
        <f t="shared" si="0"/>
        <v>0</v>
      </c>
      <c r="EU35" s="1310">
        <f t="shared" si="15"/>
        <v>0</v>
      </c>
      <c r="EV35" s="1310">
        <f t="shared" si="2"/>
        <v>0</v>
      </c>
      <c r="EW35" s="1310">
        <f t="shared" si="3"/>
        <v>0</v>
      </c>
      <c r="EX35" s="1310">
        <f t="shared" si="16"/>
        <v>0</v>
      </c>
      <c r="EY35" s="1310">
        <f t="shared" si="17"/>
        <v>0</v>
      </c>
      <c r="EZ35" s="1310">
        <f t="shared" si="6"/>
        <v>0</v>
      </c>
      <c r="FA35" s="1310">
        <f t="shared" si="18"/>
        <v>0</v>
      </c>
      <c r="FB35" s="1733">
        <f t="shared" si="19"/>
        <v>0</v>
      </c>
      <c r="FC35" s="1732">
        <f>FWise!M27</f>
        <v>0</v>
      </c>
      <c r="FD35" s="3333">
        <f>GEntry!FN25</f>
        <v>0</v>
      </c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</row>
    <row r="36" spans="1:233" ht="24" customHeight="1" thickBot="1">
      <c r="A36" s="1233">
        <v>0.875</v>
      </c>
      <c r="B36" s="1443">
        <f>GEntry!U26</f>
        <v>0</v>
      </c>
      <c r="C36" s="1440">
        <f>GEntry!V26</f>
        <v>0</v>
      </c>
      <c r="D36" s="1440">
        <f>GEntry!W26</f>
        <v>0</v>
      </c>
      <c r="E36" s="1440">
        <f>GEntry!X26</f>
        <v>0</v>
      </c>
      <c r="F36" s="1441">
        <f>GEntry!Z26</f>
        <v>0</v>
      </c>
      <c r="G36" s="1441">
        <f>GEntry!BU26</f>
        <v>0</v>
      </c>
      <c r="H36" s="1440">
        <f>GEntry!CH26</f>
        <v>0</v>
      </c>
      <c r="I36" s="1440">
        <f>GEntry!AM26</f>
        <v>0</v>
      </c>
      <c r="J36" s="1440">
        <f>GEntry!AO26</f>
        <v>0</v>
      </c>
      <c r="K36" s="1440">
        <f>GEntry!AQ26</f>
        <v>0</v>
      </c>
      <c r="L36" s="1440">
        <f>GEntry!AL26</f>
        <v>0</v>
      </c>
      <c r="M36" s="1440">
        <f>GEntry!AN26</f>
        <v>0</v>
      </c>
      <c r="N36" s="1440">
        <f>GEntry!CF26</f>
        <v>0</v>
      </c>
      <c r="O36" s="1440">
        <f>GEntry!CG26</f>
        <v>0</v>
      </c>
      <c r="P36" s="1440">
        <f>GEntry!CB26</f>
        <v>0</v>
      </c>
      <c r="Q36" s="1440">
        <f>GEntry!CR26</f>
        <v>0</v>
      </c>
      <c r="R36" s="1440">
        <f>GEntry!R26</f>
        <v>0</v>
      </c>
      <c r="S36" s="1440">
        <f>GEntry!P26</f>
        <v>0</v>
      </c>
      <c r="T36" s="1440">
        <f>GEntry!Q26</f>
        <v>0</v>
      </c>
      <c r="U36" s="1440">
        <f>GEntry!BV26</f>
        <v>0</v>
      </c>
      <c r="V36" s="1440">
        <f>GEntry!BW26</f>
        <v>0</v>
      </c>
      <c r="W36" s="1441">
        <f>GEntry!CM26</f>
        <v>0</v>
      </c>
      <c r="X36" s="1440">
        <f>GEntry!BY26</f>
        <v>0</v>
      </c>
      <c r="Y36" s="1440">
        <f>GEntry!CE26</f>
        <v>0</v>
      </c>
      <c r="Z36" s="1440">
        <f>GEntry!CQ26</f>
        <v>0</v>
      </c>
      <c r="AA36" s="1440">
        <f>GEntry!CC26</f>
        <v>0</v>
      </c>
      <c r="AB36" s="1440">
        <f>GEntry!CP26</f>
        <v>0</v>
      </c>
      <c r="AC36" s="1440">
        <f>GEntry!CV26</f>
        <v>0</v>
      </c>
      <c r="AD36" s="1440">
        <f>GEntry!CS26</f>
        <v>0</v>
      </c>
      <c r="AE36" s="1440">
        <f>GEntry!BF26</f>
        <v>0</v>
      </c>
      <c r="AF36" s="1440">
        <f>GEntry!BI26</f>
        <v>0</v>
      </c>
      <c r="AG36" s="1440">
        <f>GEntry!BQ26</f>
        <v>0</v>
      </c>
      <c r="AH36" s="1440">
        <f>GEntry!BR26</f>
        <v>0</v>
      </c>
      <c r="AI36" s="1440">
        <f>GEntry!BS26</f>
        <v>0</v>
      </c>
      <c r="AJ36" s="1440">
        <f>GEntry!BT26</f>
        <v>0</v>
      </c>
      <c r="AK36" s="1440">
        <f>GEntry!BX26</f>
        <v>0</v>
      </c>
      <c r="AL36" s="1440">
        <f>GEntry!AK26</f>
        <v>0</v>
      </c>
      <c r="AM36" s="2230">
        <f>GEntry!B26</f>
        <v>0</v>
      </c>
      <c r="AN36" s="2230">
        <f>GEntry!C26</f>
        <v>0</v>
      </c>
      <c r="AO36" s="1440">
        <f>GEntry!D26</f>
        <v>0</v>
      </c>
      <c r="AP36" s="1440">
        <f>GEntry!E26</f>
        <v>0</v>
      </c>
      <c r="AQ36" s="1440">
        <f>GEntry!F26</f>
        <v>0</v>
      </c>
      <c r="AR36" s="1440">
        <f>GEntry!G26</f>
        <v>0</v>
      </c>
      <c r="AS36" s="1440">
        <f>GEntry!H26</f>
        <v>0</v>
      </c>
      <c r="AT36" s="1440">
        <f>GEntry!J26</f>
        <v>0</v>
      </c>
      <c r="AU36" s="1440">
        <f>GEntry!K26</f>
        <v>0</v>
      </c>
      <c r="AV36" s="1440">
        <f>GEntry!I26</f>
        <v>0</v>
      </c>
      <c r="AW36" s="1440">
        <f>GEntry!BG26</f>
        <v>0</v>
      </c>
      <c r="AX36" s="1440">
        <f>GEntry!M26</f>
        <v>0</v>
      </c>
      <c r="AY36" s="1440">
        <f>GEntry!L26</f>
        <v>0</v>
      </c>
      <c r="AZ36" s="1440">
        <f>GEntry!CJ26</f>
        <v>0</v>
      </c>
      <c r="BA36" s="1440">
        <f>GEntry!CO26</f>
        <v>0</v>
      </c>
      <c r="BB36" s="1440">
        <f>GEntry!CN26</f>
        <v>0</v>
      </c>
      <c r="BC36" s="1440">
        <f>GEntry!BH26</f>
        <v>0</v>
      </c>
      <c r="BD36" s="1440">
        <f>GEntry!BL26</f>
        <v>0</v>
      </c>
      <c r="BE36" s="1440">
        <f>GEntry!AB26</f>
        <v>0</v>
      </c>
      <c r="BF36" s="1440">
        <f>GEntry!AC26</f>
        <v>0</v>
      </c>
      <c r="BG36" s="1440">
        <f>GEntry!AD26</f>
        <v>0</v>
      </c>
      <c r="BH36" s="1440">
        <f>GEntry!AH26</f>
        <v>0</v>
      </c>
      <c r="BI36" s="1440">
        <f>GEntry!AG26</f>
        <v>0</v>
      </c>
      <c r="BJ36" s="1440">
        <f>GEntry!AF26</f>
        <v>0</v>
      </c>
      <c r="BK36" s="1440">
        <f>GEntry!T26</f>
        <v>0</v>
      </c>
      <c r="BL36" s="1440">
        <f>GEntry!AJ26</f>
        <v>0</v>
      </c>
      <c r="BM36" s="1440">
        <f>GEntry!AE26</f>
        <v>0</v>
      </c>
      <c r="BN36" s="1440">
        <f>GEntry!AI26</f>
        <v>0</v>
      </c>
      <c r="BO36" s="1440">
        <f>GEntry!CI26</f>
        <v>0</v>
      </c>
      <c r="BP36" s="1441">
        <f>GEntry!CL26</f>
        <v>0</v>
      </c>
      <c r="BQ36" s="1441">
        <f>GEntry!CD26</f>
        <v>0</v>
      </c>
      <c r="BR36" s="1441">
        <f>GEntry!O26</f>
        <v>0</v>
      </c>
      <c r="BS36" s="1440">
        <f>GEntry!CA26</f>
        <v>0</v>
      </c>
      <c r="BT36" s="1441">
        <f>GEntry!BM26</f>
        <v>0</v>
      </c>
      <c r="BU36" s="1441">
        <f>GEntry!BN26</f>
        <v>0</v>
      </c>
      <c r="BV36" s="1441">
        <f>GEntry!BO26</f>
        <v>0</v>
      </c>
      <c r="BW36" s="1441">
        <f>GEntry!BP26</f>
        <v>0</v>
      </c>
      <c r="BX36" s="1430">
        <f>GEntry!BK26</f>
        <v>0</v>
      </c>
      <c r="BY36" s="1441">
        <f>GEntry!AP26</f>
        <v>0</v>
      </c>
      <c r="BZ36" s="1441">
        <f>GEntry!BZ26</f>
        <v>0</v>
      </c>
      <c r="CA36" s="1441">
        <f>GEntry!BJ26</f>
        <v>0</v>
      </c>
      <c r="CB36" s="2232">
        <f>GEntry!CU26</f>
        <v>0</v>
      </c>
      <c r="CC36" s="1441">
        <f>GEntry!AR26</f>
        <v>0</v>
      </c>
      <c r="CD36" s="1441">
        <f>GEntry!AS26</f>
        <v>0</v>
      </c>
      <c r="CE36" s="1441">
        <f>GEntry!BC26</f>
        <v>0</v>
      </c>
      <c r="CF36" s="1441">
        <f>GEntry!CK26</f>
        <v>0</v>
      </c>
      <c r="CG36" s="1441">
        <f>GEntry!CT26</f>
        <v>0</v>
      </c>
      <c r="CH36" s="1441">
        <f>GEntry!AT26</f>
        <v>0</v>
      </c>
      <c r="CI36" s="1441">
        <f>GEntry!AU26</f>
        <v>0</v>
      </c>
      <c r="CJ36" s="1441">
        <f>GEntry!AV26</f>
        <v>0</v>
      </c>
      <c r="CK36" s="1441">
        <f>GEntry!AW26</f>
        <v>0</v>
      </c>
      <c r="CL36" s="1441">
        <f>GEntry!AX26</f>
        <v>0</v>
      </c>
      <c r="CM36" s="1441">
        <f>GEntry!AY26</f>
        <v>0</v>
      </c>
      <c r="CN36" s="1441">
        <f>GEntry!AZ26</f>
        <v>0</v>
      </c>
      <c r="CO36" s="1441">
        <f>GEntry!BA26</f>
        <v>0</v>
      </c>
      <c r="CP36" s="1441">
        <f>GEntry!BE26</f>
        <v>0</v>
      </c>
      <c r="CQ36" s="1441">
        <f>GEntry!BD26</f>
        <v>0</v>
      </c>
      <c r="CR36" s="1837">
        <f>GEntry!BB26</f>
        <v>0</v>
      </c>
      <c r="CS36" s="1837">
        <f>GEntry!N26</f>
        <v>0</v>
      </c>
      <c r="CT36" s="1837">
        <f>GEntry!S26</f>
        <v>0</v>
      </c>
      <c r="CU36" s="1441">
        <f>GEntry!CW26</f>
        <v>0</v>
      </c>
      <c r="CV36" s="1837">
        <f>GEntry!CX26</f>
        <v>0</v>
      </c>
      <c r="CW36" s="1837">
        <f>GEntry!CY26</f>
        <v>0</v>
      </c>
      <c r="CX36" s="1441">
        <f>GEntry!CZ26</f>
        <v>0</v>
      </c>
      <c r="CY36" s="1441">
        <f>GEntry!DA26</f>
        <v>0</v>
      </c>
      <c r="CZ36" s="1841"/>
      <c r="DA36" s="1449">
        <f>GEntry!ED26</f>
        <v>0</v>
      </c>
      <c r="DB36" s="1446">
        <f>GEntry!EB26</f>
        <v>0</v>
      </c>
      <c r="DC36" s="1446">
        <f>GEntry!EE26</f>
        <v>0</v>
      </c>
      <c r="DD36" s="1446">
        <f>GEntry!DI26</f>
        <v>0</v>
      </c>
      <c r="DE36" s="1446">
        <f>GEntry!DJ26</f>
        <v>0</v>
      </c>
      <c r="DF36" s="1446">
        <f>GEntry!DN26</f>
        <v>0</v>
      </c>
      <c r="DG36" s="1446">
        <f>GEntry!DH26</f>
        <v>0</v>
      </c>
      <c r="DH36" s="1446">
        <f>GEntry!DL26</f>
        <v>0</v>
      </c>
      <c r="DI36" s="1446">
        <f>GEntry!DM26</f>
        <v>0</v>
      </c>
      <c r="DJ36" s="1446">
        <f>GEntry!EA26</f>
        <v>0</v>
      </c>
      <c r="DK36" s="1446">
        <f>GEntry!DZ26</f>
        <v>0</v>
      </c>
      <c r="DL36" s="1446">
        <f>GEntry!DW26</f>
        <v>0</v>
      </c>
      <c r="DM36" s="1446">
        <f>GEntry!DX26</f>
        <v>0</v>
      </c>
      <c r="DN36" s="1446">
        <f>GEntry!DT26</f>
        <v>0</v>
      </c>
      <c r="DO36" s="1446">
        <f>GEntry!DU26</f>
        <v>0</v>
      </c>
      <c r="DP36" s="1446">
        <f>GEntry!EL26</f>
        <v>0</v>
      </c>
      <c r="DQ36" s="1446">
        <f>GEntry!EK26</f>
        <v>0</v>
      </c>
      <c r="DR36" s="1446">
        <f>GEntry!EM26</f>
        <v>0</v>
      </c>
      <c r="DS36" s="1446">
        <f>GEntry!EU26</f>
        <v>0</v>
      </c>
      <c r="DT36" s="1446">
        <f>GEntry!FD26</f>
        <v>0</v>
      </c>
      <c r="DU36" s="1446">
        <f>GEntry!EY26</f>
        <v>0</v>
      </c>
      <c r="DV36" s="1446">
        <f>GEntry!EZ26</f>
        <v>0</v>
      </c>
      <c r="DW36" s="1446">
        <f>GEntry!FA26</f>
        <v>0</v>
      </c>
      <c r="DX36" s="1446">
        <f>GEntry!FC26</f>
        <v>0</v>
      </c>
      <c r="DY36" s="1446">
        <f>GEntry!FB26</f>
        <v>0</v>
      </c>
      <c r="DZ36" s="1446">
        <f>GEntry!EV26</f>
        <v>0</v>
      </c>
      <c r="EA36" s="1446">
        <f>GEntry!EW26</f>
        <v>0</v>
      </c>
      <c r="EB36" s="1446">
        <f>GEntry!EX26</f>
        <v>0</v>
      </c>
      <c r="EC36" s="2228">
        <f>GEntry!EH26</f>
        <v>0</v>
      </c>
      <c r="ED36" s="2228">
        <f>GEntry!EI26</f>
        <v>0</v>
      </c>
      <c r="EE36" s="2228">
        <f>GEntry!EJ26</f>
        <v>0</v>
      </c>
      <c r="EF36" s="1446">
        <f>GEntry!FG26</f>
        <v>0</v>
      </c>
      <c r="EG36" s="1447">
        <f>GEntry!FH26</f>
        <v>0</v>
      </c>
      <c r="EH36" s="1447">
        <f>GEntry!EO26</f>
        <v>0</v>
      </c>
      <c r="EI36" s="1447">
        <f>GEntry!EP26</f>
        <v>0</v>
      </c>
      <c r="EJ36" s="1447">
        <f>GEntry!EQ26</f>
        <v>0</v>
      </c>
      <c r="EK36" s="1447">
        <f>GEntry!ER26</f>
        <v>0</v>
      </c>
      <c r="EL36" s="1447">
        <f>GEntry!DV26</f>
        <v>0</v>
      </c>
      <c r="EM36" s="1447">
        <f>GEntry!DY26</f>
        <v>0</v>
      </c>
      <c r="EN36" s="1445">
        <f>GEntry!ES26</f>
        <v>0</v>
      </c>
      <c r="EO36" s="1446">
        <f>GEntry!ET26</f>
        <v>0</v>
      </c>
      <c r="EP36" s="1844"/>
      <c r="EQ36" s="1738">
        <f t="shared" si="11"/>
        <v>0</v>
      </c>
      <c r="ER36" s="1737">
        <f t="shared" si="9"/>
        <v>0</v>
      </c>
      <c r="ES36" s="1734">
        <f t="shared" si="10"/>
        <v>0</v>
      </c>
      <c r="ET36" s="1310">
        <f t="shared" si="0"/>
        <v>0</v>
      </c>
      <c r="EU36" s="1310">
        <f t="shared" si="1"/>
        <v>0</v>
      </c>
      <c r="EV36" s="1310">
        <f t="shared" si="2"/>
        <v>0</v>
      </c>
      <c r="EW36" s="1310">
        <f t="shared" si="3"/>
        <v>0</v>
      </c>
      <c r="EX36" s="1310">
        <f t="shared" si="4"/>
        <v>0</v>
      </c>
      <c r="EY36" s="1310">
        <f t="shared" si="5"/>
        <v>0</v>
      </c>
      <c r="EZ36" s="1310">
        <f t="shared" si="6"/>
        <v>0</v>
      </c>
      <c r="FA36" s="1310">
        <f t="shared" si="7"/>
        <v>0</v>
      </c>
      <c r="FB36" s="1733">
        <f t="shared" si="8"/>
        <v>0</v>
      </c>
      <c r="FC36" s="1732">
        <f>FWise!M28</f>
        <v>0</v>
      </c>
      <c r="FD36" s="3333">
        <f>GEntry!FN26</f>
        <v>0</v>
      </c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</row>
    <row r="37" spans="1:233" ht="24" customHeight="1" thickBot="1">
      <c r="A37" s="1233">
        <v>0.91666666666666663</v>
      </c>
      <c r="B37" s="1443">
        <f>GEntry!U27</f>
        <v>0</v>
      </c>
      <c r="C37" s="1440">
        <f>GEntry!V27</f>
        <v>0</v>
      </c>
      <c r="D37" s="1440">
        <f>GEntry!W27</f>
        <v>0</v>
      </c>
      <c r="E37" s="1440">
        <f>GEntry!X27</f>
        <v>0</v>
      </c>
      <c r="F37" s="1441">
        <f>GEntry!Z27</f>
        <v>0</v>
      </c>
      <c r="G37" s="1441">
        <f>GEntry!BU27</f>
        <v>0</v>
      </c>
      <c r="H37" s="1440">
        <f>GEntry!CH27</f>
        <v>0</v>
      </c>
      <c r="I37" s="1440">
        <f>GEntry!AM27</f>
        <v>0</v>
      </c>
      <c r="J37" s="1440">
        <f>GEntry!AO27</f>
        <v>0</v>
      </c>
      <c r="K37" s="1440">
        <f>GEntry!AQ27</f>
        <v>0</v>
      </c>
      <c r="L37" s="1440">
        <f>GEntry!AL27</f>
        <v>0</v>
      </c>
      <c r="M37" s="1440">
        <f>GEntry!AN27</f>
        <v>0</v>
      </c>
      <c r="N37" s="1440">
        <f>GEntry!CF27</f>
        <v>0</v>
      </c>
      <c r="O37" s="1440">
        <f>GEntry!CG27</f>
        <v>0</v>
      </c>
      <c r="P37" s="1440">
        <f>GEntry!CB27</f>
        <v>0</v>
      </c>
      <c r="Q37" s="1440">
        <f>GEntry!CR27</f>
        <v>0</v>
      </c>
      <c r="R37" s="1440">
        <f>GEntry!R27</f>
        <v>0</v>
      </c>
      <c r="S37" s="1440">
        <f>GEntry!P27</f>
        <v>0</v>
      </c>
      <c r="T37" s="1440">
        <f>GEntry!Q27</f>
        <v>0</v>
      </c>
      <c r="U37" s="1440">
        <f>GEntry!BV27</f>
        <v>0</v>
      </c>
      <c r="V37" s="1440">
        <f>GEntry!BW27</f>
        <v>0</v>
      </c>
      <c r="W37" s="1441">
        <f>GEntry!CM27</f>
        <v>0</v>
      </c>
      <c r="X37" s="1440">
        <f>GEntry!BY27</f>
        <v>0</v>
      </c>
      <c r="Y37" s="1440">
        <f>GEntry!CE27</f>
        <v>0</v>
      </c>
      <c r="Z37" s="1440">
        <f>GEntry!CQ27</f>
        <v>0</v>
      </c>
      <c r="AA37" s="1440">
        <f>GEntry!CC27</f>
        <v>0</v>
      </c>
      <c r="AB37" s="1440">
        <f>GEntry!CP27</f>
        <v>0</v>
      </c>
      <c r="AC37" s="1440">
        <f>GEntry!CV27</f>
        <v>0</v>
      </c>
      <c r="AD37" s="1440">
        <f>GEntry!CS27</f>
        <v>0</v>
      </c>
      <c r="AE37" s="1440">
        <f>GEntry!BF27</f>
        <v>0</v>
      </c>
      <c r="AF37" s="1440">
        <f>GEntry!BI27</f>
        <v>0</v>
      </c>
      <c r="AG37" s="1440">
        <f>GEntry!BQ27</f>
        <v>0</v>
      </c>
      <c r="AH37" s="1440">
        <f>GEntry!BR27</f>
        <v>0</v>
      </c>
      <c r="AI37" s="1440">
        <f>GEntry!BS27</f>
        <v>0</v>
      </c>
      <c r="AJ37" s="1440">
        <f>GEntry!BT27</f>
        <v>0</v>
      </c>
      <c r="AK37" s="1440">
        <f>GEntry!BX27</f>
        <v>0</v>
      </c>
      <c r="AL37" s="1440">
        <f>GEntry!AK27</f>
        <v>0</v>
      </c>
      <c r="AM37" s="2230">
        <f>GEntry!B27</f>
        <v>0</v>
      </c>
      <c r="AN37" s="2230">
        <f>GEntry!C27</f>
        <v>0</v>
      </c>
      <c r="AO37" s="1440">
        <f>GEntry!D27</f>
        <v>0</v>
      </c>
      <c r="AP37" s="1440">
        <f>GEntry!E27</f>
        <v>0</v>
      </c>
      <c r="AQ37" s="1440">
        <f>GEntry!F27</f>
        <v>0</v>
      </c>
      <c r="AR37" s="1440">
        <f>GEntry!G27</f>
        <v>0</v>
      </c>
      <c r="AS37" s="1440">
        <f>GEntry!H27</f>
        <v>0</v>
      </c>
      <c r="AT37" s="1440">
        <f>GEntry!J27</f>
        <v>0</v>
      </c>
      <c r="AU37" s="1440">
        <f>GEntry!K27</f>
        <v>0</v>
      </c>
      <c r="AV37" s="1440">
        <f>GEntry!I27</f>
        <v>0</v>
      </c>
      <c r="AW37" s="1440">
        <f>GEntry!BG27</f>
        <v>0</v>
      </c>
      <c r="AX37" s="1440">
        <f>GEntry!M27</f>
        <v>0</v>
      </c>
      <c r="AY37" s="1440">
        <f>GEntry!L27</f>
        <v>0</v>
      </c>
      <c r="AZ37" s="1440">
        <f>GEntry!CJ27</f>
        <v>0</v>
      </c>
      <c r="BA37" s="1440">
        <f>GEntry!CO27</f>
        <v>0</v>
      </c>
      <c r="BB37" s="1440">
        <f>GEntry!CN27</f>
        <v>0</v>
      </c>
      <c r="BC37" s="1440">
        <f>GEntry!BH27</f>
        <v>0</v>
      </c>
      <c r="BD37" s="1440">
        <f>GEntry!BL27</f>
        <v>0</v>
      </c>
      <c r="BE37" s="1440">
        <f>GEntry!AB27</f>
        <v>0</v>
      </c>
      <c r="BF37" s="1440">
        <f>GEntry!AC27</f>
        <v>0</v>
      </c>
      <c r="BG37" s="1440">
        <f>GEntry!AD27</f>
        <v>0</v>
      </c>
      <c r="BH37" s="1440">
        <f>GEntry!AH27</f>
        <v>0</v>
      </c>
      <c r="BI37" s="1440">
        <f>GEntry!AG27</f>
        <v>0</v>
      </c>
      <c r="BJ37" s="1440">
        <f>GEntry!AF27</f>
        <v>0</v>
      </c>
      <c r="BK37" s="1440">
        <f>GEntry!T27</f>
        <v>0</v>
      </c>
      <c r="BL37" s="1440">
        <f>GEntry!AJ27</f>
        <v>0</v>
      </c>
      <c r="BM37" s="1440">
        <f>GEntry!AE27</f>
        <v>0</v>
      </c>
      <c r="BN37" s="1440">
        <f>GEntry!AI27</f>
        <v>0</v>
      </c>
      <c r="BO37" s="1440">
        <f>GEntry!CI27</f>
        <v>0</v>
      </c>
      <c r="BP37" s="1441">
        <f>GEntry!CL27</f>
        <v>0</v>
      </c>
      <c r="BQ37" s="1441">
        <f>GEntry!CD27</f>
        <v>0</v>
      </c>
      <c r="BR37" s="1441">
        <f>GEntry!O27</f>
        <v>0</v>
      </c>
      <c r="BS37" s="1440">
        <f>GEntry!CA27</f>
        <v>0</v>
      </c>
      <c r="BT37" s="1441">
        <f>GEntry!BM27</f>
        <v>0</v>
      </c>
      <c r="BU37" s="1441">
        <f>GEntry!BN27</f>
        <v>0</v>
      </c>
      <c r="BV37" s="1441">
        <f>GEntry!BO27</f>
        <v>0</v>
      </c>
      <c r="BW37" s="1441">
        <f>GEntry!BP27</f>
        <v>0</v>
      </c>
      <c r="BX37" s="1430">
        <f>GEntry!BK27</f>
        <v>0</v>
      </c>
      <c r="BY37" s="1441">
        <f>GEntry!AP27</f>
        <v>0</v>
      </c>
      <c r="BZ37" s="1441">
        <f>GEntry!BZ27</f>
        <v>0</v>
      </c>
      <c r="CA37" s="1441">
        <f>GEntry!BJ27</f>
        <v>0</v>
      </c>
      <c r="CB37" s="2232">
        <f>GEntry!CU27</f>
        <v>0</v>
      </c>
      <c r="CC37" s="1441">
        <f>GEntry!AR27</f>
        <v>0</v>
      </c>
      <c r="CD37" s="1441">
        <f>GEntry!AS27</f>
        <v>0</v>
      </c>
      <c r="CE37" s="1441">
        <f>GEntry!BC27</f>
        <v>0</v>
      </c>
      <c r="CF37" s="1441">
        <f>GEntry!CK27</f>
        <v>0</v>
      </c>
      <c r="CG37" s="1441">
        <f>GEntry!CT27</f>
        <v>0</v>
      </c>
      <c r="CH37" s="1441">
        <f>GEntry!AT27</f>
        <v>0</v>
      </c>
      <c r="CI37" s="1441">
        <f>GEntry!AU27</f>
        <v>0</v>
      </c>
      <c r="CJ37" s="1441">
        <f>GEntry!AV27</f>
        <v>0</v>
      </c>
      <c r="CK37" s="1441">
        <f>GEntry!AW27</f>
        <v>0</v>
      </c>
      <c r="CL37" s="1441">
        <f>GEntry!AX27</f>
        <v>0</v>
      </c>
      <c r="CM37" s="1441">
        <f>GEntry!AY27</f>
        <v>0</v>
      </c>
      <c r="CN37" s="1441">
        <f>GEntry!AZ27</f>
        <v>0</v>
      </c>
      <c r="CO37" s="1441">
        <f>GEntry!BA27</f>
        <v>0</v>
      </c>
      <c r="CP37" s="1441">
        <f>GEntry!BE27</f>
        <v>0</v>
      </c>
      <c r="CQ37" s="1441">
        <f>GEntry!BD27</f>
        <v>0</v>
      </c>
      <c r="CR37" s="1837">
        <f>GEntry!BB27</f>
        <v>0</v>
      </c>
      <c r="CS37" s="1837">
        <f>GEntry!N27</f>
        <v>0</v>
      </c>
      <c r="CT37" s="1837">
        <f>GEntry!S27</f>
        <v>0</v>
      </c>
      <c r="CU37" s="1441">
        <f>GEntry!CW27</f>
        <v>0</v>
      </c>
      <c r="CV37" s="1837">
        <f>GEntry!CX27</f>
        <v>0</v>
      </c>
      <c r="CW37" s="1837">
        <f>GEntry!CY27</f>
        <v>0</v>
      </c>
      <c r="CX37" s="1441">
        <f>GEntry!CZ27</f>
        <v>0</v>
      </c>
      <c r="CY37" s="1441">
        <f>GEntry!DA27</f>
        <v>0</v>
      </c>
      <c r="CZ37" s="1841"/>
      <c r="DA37" s="1449">
        <f>GEntry!ED27</f>
        <v>0</v>
      </c>
      <c r="DB37" s="1446">
        <f>GEntry!EB27</f>
        <v>0</v>
      </c>
      <c r="DC37" s="1446">
        <f>GEntry!EE27</f>
        <v>0</v>
      </c>
      <c r="DD37" s="1446">
        <f>GEntry!DI27</f>
        <v>0</v>
      </c>
      <c r="DE37" s="1446">
        <f>GEntry!DJ27</f>
        <v>0</v>
      </c>
      <c r="DF37" s="1446">
        <f>GEntry!DN27</f>
        <v>0</v>
      </c>
      <c r="DG37" s="1446">
        <f>GEntry!DH27</f>
        <v>0</v>
      </c>
      <c r="DH37" s="1446">
        <f>GEntry!DL27</f>
        <v>0</v>
      </c>
      <c r="DI37" s="1446">
        <f>GEntry!DM27</f>
        <v>0</v>
      </c>
      <c r="DJ37" s="1446">
        <f>GEntry!EA27</f>
        <v>0</v>
      </c>
      <c r="DK37" s="1446">
        <f>GEntry!DZ27</f>
        <v>0</v>
      </c>
      <c r="DL37" s="1446">
        <f>GEntry!DW27</f>
        <v>0</v>
      </c>
      <c r="DM37" s="1446">
        <f>GEntry!DX27</f>
        <v>0</v>
      </c>
      <c r="DN37" s="1446">
        <f>GEntry!DT27</f>
        <v>0</v>
      </c>
      <c r="DO37" s="1446">
        <f>GEntry!DU27</f>
        <v>0</v>
      </c>
      <c r="DP37" s="1446">
        <f>GEntry!EL27</f>
        <v>0</v>
      </c>
      <c r="DQ37" s="1446">
        <f>GEntry!EK27</f>
        <v>0</v>
      </c>
      <c r="DR37" s="1446">
        <f>GEntry!EM27</f>
        <v>0</v>
      </c>
      <c r="DS37" s="1446">
        <f>GEntry!EU27</f>
        <v>0</v>
      </c>
      <c r="DT37" s="1446">
        <f>GEntry!FD27</f>
        <v>0</v>
      </c>
      <c r="DU37" s="1446">
        <f>GEntry!EY27</f>
        <v>0</v>
      </c>
      <c r="DV37" s="1446">
        <f>GEntry!EZ27</f>
        <v>0</v>
      </c>
      <c r="DW37" s="1446">
        <f>GEntry!FA27</f>
        <v>0</v>
      </c>
      <c r="DX37" s="1446">
        <f>GEntry!FC27</f>
        <v>0</v>
      </c>
      <c r="DY37" s="1446">
        <f>GEntry!FB27</f>
        <v>0</v>
      </c>
      <c r="DZ37" s="1446">
        <f>GEntry!EV27</f>
        <v>0</v>
      </c>
      <c r="EA37" s="1446">
        <f>GEntry!EW27</f>
        <v>0</v>
      </c>
      <c r="EB37" s="1446">
        <f>GEntry!EX27</f>
        <v>0</v>
      </c>
      <c r="EC37" s="2228">
        <f>GEntry!EH27</f>
        <v>0</v>
      </c>
      <c r="ED37" s="2228">
        <f>GEntry!EI27</f>
        <v>0</v>
      </c>
      <c r="EE37" s="2228">
        <f>GEntry!EJ27</f>
        <v>0</v>
      </c>
      <c r="EF37" s="1446">
        <f>GEntry!FG27</f>
        <v>0</v>
      </c>
      <c r="EG37" s="1447">
        <f>GEntry!FH27</f>
        <v>0</v>
      </c>
      <c r="EH37" s="1447">
        <f>GEntry!EO27</f>
        <v>0</v>
      </c>
      <c r="EI37" s="1447">
        <f>GEntry!EP27</f>
        <v>0</v>
      </c>
      <c r="EJ37" s="1447">
        <f>GEntry!EQ27</f>
        <v>0</v>
      </c>
      <c r="EK37" s="1447">
        <f>GEntry!ER27</f>
        <v>0</v>
      </c>
      <c r="EL37" s="1447">
        <f>GEntry!DV27</f>
        <v>0</v>
      </c>
      <c r="EM37" s="1447">
        <f>GEntry!DY27</f>
        <v>0</v>
      </c>
      <c r="EN37" s="1445">
        <f>GEntry!ES27</f>
        <v>0</v>
      </c>
      <c r="EO37" s="1446">
        <f>GEntry!ET27</f>
        <v>0</v>
      </c>
      <c r="EP37" s="1844"/>
      <c r="EQ37" s="1738">
        <f t="shared" si="11"/>
        <v>0</v>
      </c>
      <c r="ER37" s="1737">
        <f t="shared" si="9"/>
        <v>0</v>
      </c>
      <c r="ES37" s="1734">
        <f t="shared" si="10"/>
        <v>0</v>
      </c>
      <c r="ET37" s="1310">
        <f t="shared" si="0"/>
        <v>0</v>
      </c>
      <c r="EU37" s="1310">
        <f t="shared" si="1"/>
        <v>0</v>
      </c>
      <c r="EV37" s="1310">
        <f t="shared" si="2"/>
        <v>0</v>
      </c>
      <c r="EW37" s="1310">
        <f t="shared" si="3"/>
        <v>0</v>
      </c>
      <c r="EX37" s="1310">
        <f t="shared" si="4"/>
        <v>0</v>
      </c>
      <c r="EY37" s="1310">
        <f t="shared" si="5"/>
        <v>0</v>
      </c>
      <c r="EZ37" s="1310">
        <f t="shared" si="6"/>
        <v>0</v>
      </c>
      <c r="FA37" s="1310">
        <f t="shared" si="7"/>
        <v>0</v>
      </c>
      <c r="FB37" s="1733">
        <f t="shared" si="8"/>
        <v>0</v>
      </c>
      <c r="FC37" s="1732">
        <f>FWise!M29</f>
        <v>0</v>
      </c>
      <c r="FD37" s="3333">
        <f>GEntry!FN27</f>
        <v>0</v>
      </c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292"/>
      <c r="HG37" s="292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292"/>
    </row>
    <row r="38" spans="1:233" ht="21.75" customHeight="1" thickBot="1">
      <c r="A38" s="1233">
        <v>0.95833333333333337</v>
      </c>
      <c r="B38" s="1443">
        <f>GEntry!U28</f>
        <v>30</v>
      </c>
      <c r="C38" s="1440">
        <f>GEntry!V28</f>
        <v>120</v>
      </c>
      <c r="D38" s="1440">
        <f>GEntry!W28</f>
        <v>0</v>
      </c>
      <c r="E38" s="1440">
        <f>GEntry!X28</f>
        <v>0</v>
      </c>
      <c r="F38" s="1441">
        <f>GEntry!Z28</f>
        <v>365</v>
      </c>
      <c r="G38" s="1441">
        <f>GEntry!BU28</f>
        <v>52</v>
      </c>
      <c r="H38" s="1440">
        <f>GEntry!CH28</f>
        <v>20</v>
      </c>
      <c r="I38" s="1440">
        <f>GEntry!AM28</f>
        <v>400</v>
      </c>
      <c r="J38" s="1440">
        <f>GEntry!AO28</f>
        <v>240</v>
      </c>
      <c r="K38" s="1440">
        <f>GEntry!AQ28</f>
        <v>0</v>
      </c>
      <c r="L38" s="1440">
        <f>GEntry!AL28</f>
        <v>0</v>
      </c>
      <c r="M38" s="1440">
        <f>GEntry!AN28</f>
        <v>360</v>
      </c>
      <c r="N38" s="1440">
        <f>GEntry!CF28</f>
        <v>200</v>
      </c>
      <c r="O38" s="1440">
        <f>GEntry!CG28</f>
        <v>57</v>
      </c>
      <c r="P38" s="1440">
        <f>GEntry!CB28</f>
        <v>81</v>
      </c>
      <c r="Q38" s="1440">
        <f>GEntry!CR28</f>
        <v>55</v>
      </c>
      <c r="R38" s="1440">
        <f>GEntry!R28</f>
        <v>217</v>
      </c>
      <c r="S38" s="1440">
        <f>GEntry!P28</f>
        <v>0</v>
      </c>
      <c r="T38" s="1440">
        <f>GEntry!Q28</f>
        <v>0</v>
      </c>
      <c r="U38" s="1440">
        <f>GEntry!BV28</f>
        <v>0</v>
      </c>
      <c r="V38" s="1440">
        <f>GEntry!BW28</f>
        <v>50</v>
      </c>
      <c r="W38" s="1441">
        <f>GEntry!CM28</f>
        <v>30</v>
      </c>
      <c r="X38" s="1440">
        <f>GEntry!BY28</f>
        <v>149</v>
      </c>
      <c r="Y38" s="1440">
        <f>GEntry!CE28</f>
        <v>20</v>
      </c>
      <c r="Z38" s="1440">
        <f>GEntry!CQ28</f>
        <v>8</v>
      </c>
      <c r="AA38" s="1440">
        <f>GEntry!CC28</f>
        <v>10</v>
      </c>
      <c r="AB38" s="1440">
        <f>GEntry!CP28</f>
        <v>39</v>
      </c>
      <c r="AC38" s="1440">
        <f>GEntry!CV28</f>
        <v>18</v>
      </c>
      <c r="AD38" s="1440">
        <f>GEntry!CS28</f>
        <v>56</v>
      </c>
      <c r="AE38" s="1440">
        <f>GEntry!BF28</f>
        <v>55</v>
      </c>
      <c r="AF38" s="1440">
        <f>GEntry!BI28</f>
        <v>22</v>
      </c>
      <c r="AG38" s="1440">
        <f>GEntry!BQ28</f>
        <v>25</v>
      </c>
      <c r="AH38" s="1440">
        <f>GEntry!BR28</f>
        <v>32</v>
      </c>
      <c r="AI38" s="1440">
        <f>GEntry!BS28</f>
        <v>25</v>
      </c>
      <c r="AJ38" s="1440">
        <f>GEntry!BT28</f>
        <v>25</v>
      </c>
      <c r="AK38" s="1440">
        <f>GEntry!BX28</f>
        <v>52</v>
      </c>
      <c r="AL38" s="1440">
        <f>GEntry!AK28</f>
        <v>0</v>
      </c>
      <c r="AM38" s="2230">
        <f>GEntry!B28</f>
        <v>60</v>
      </c>
      <c r="AN38" s="2230">
        <f>GEntry!C28</f>
        <v>80</v>
      </c>
      <c r="AO38" s="1440">
        <f>GEntry!D28</f>
        <v>0</v>
      </c>
      <c r="AP38" s="1440">
        <f>GEntry!E28</f>
        <v>0</v>
      </c>
      <c r="AQ38" s="1440">
        <f>GEntry!F28</f>
        <v>16</v>
      </c>
      <c r="AR38" s="1440">
        <f>GEntry!G28</f>
        <v>0</v>
      </c>
      <c r="AS38" s="1440">
        <f>GEntry!H28</f>
        <v>152</v>
      </c>
      <c r="AT38" s="1440">
        <f>GEntry!J28</f>
        <v>0</v>
      </c>
      <c r="AU38" s="1440">
        <f>GEntry!K28</f>
        <v>130</v>
      </c>
      <c r="AV38" s="1440">
        <f>GEntry!I28</f>
        <v>0</v>
      </c>
      <c r="AW38" s="1440">
        <f>GEntry!BG28</f>
        <v>50</v>
      </c>
      <c r="AX38" s="1440">
        <f>GEntry!M28</f>
        <v>72</v>
      </c>
      <c r="AY38" s="1440">
        <f>GEntry!L28</f>
        <v>32</v>
      </c>
      <c r="AZ38" s="1440">
        <f>GEntry!CJ28</f>
        <v>90</v>
      </c>
      <c r="BA38" s="1440">
        <f>GEntry!CO28</f>
        <v>100</v>
      </c>
      <c r="BB38" s="1440">
        <f>GEntry!CN28</f>
        <v>46</v>
      </c>
      <c r="BC38" s="1440">
        <f>GEntry!BH28</f>
        <v>19</v>
      </c>
      <c r="BD38" s="1440">
        <f>GEntry!BL28</f>
        <v>31</v>
      </c>
      <c r="BE38" s="1440">
        <f>GEntry!AB28</f>
        <v>100</v>
      </c>
      <c r="BF38" s="1440">
        <f>GEntry!AC28</f>
        <v>100</v>
      </c>
      <c r="BG38" s="1440">
        <f>GEntry!AD28</f>
        <v>0</v>
      </c>
      <c r="BH38" s="1440">
        <f>GEntry!AH28</f>
        <v>325</v>
      </c>
      <c r="BI38" s="1440">
        <f>GEntry!AG28</f>
        <v>253</v>
      </c>
      <c r="BJ38" s="1440">
        <f>GEntry!AF28</f>
        <v>211</v>
      </c>
      <c r="BK38" s="1440">
        <f>GEntry!T28</f>
        <v>78</v>
      </c>
      <c r="BL38" s="1440">
        <f>GEntry!AJ28</f>
        <v>100</v>
      </c>
      <c r="BM38" s="1440">
        <f>GEntry!AE28</f>
        <v>42</v>
      </c>
      <c r="BN38" s="1440">
        <f>GEntry!AI28</f>
        <v>0</v>
      </c>
      <c r="BO38" s="1440">
        <f>GEntry!CI28</f>
        <v>5</v>
      </c>
      <c r="BP38" s="1441">
        <f>GEntry!CL28</f>
        <v>45</v>
      </c>
      <c r="BQ38" s="1441">
        <f>GEntry!CD28</f>
        <v>85</v>
      </c>
      <c r="BR38" s="1441">
        <f>GEntry!O28</f>
        <v>0</v>
      </c>
      <c r="BS38" s="1440">
        <f>GEntry!CA28</f>
        <v>0</v>
      </c>
      <c r="BT38" s="1441">
        <f>GEntry!BM28</f>
        <v>22</v>
      </c>
      <c r="BU38" s="1441">
        <f>GEntry!BN28</f>
        <v>8</v>
      </c>
      <c r="BV38" s="1441">
        <f>GEntry!BO28</f>
        <v>33</v>
      </c>
      <c r="BW38" s="1441">
        <f>GEntry!BP28</f>
        <v>21</v>
      </c>
      <c r="BX38" s="1430">
        <f>GEntry!BK28</f>
        <v>164</v>
      </c>
      <c r="BY38" s="1441">
        <f>GEntry!AP28</f>
        <v>43</v>
      </c>
      <c r="BZ38" s="1441">
        <f>GEntry!BZ28</f>
        <v>91</v>
      </c>
      <c r="CA38" s="1441">
        <f>GEntry!BJ28</f>
        <v>20</v>
      </c>
      <c r="CB38" s="2232">
        <f>GEntry!CU28</f>
        <v>0</v>
      </c>
      <c r="CC38" s="1441">
        <f>GEntry!AR28</f>
        <v>70</v>
      </c>
      <c r="CD38" s="1441">
        <f>GEntry!AS28</f>
        <v>60</v>
      </c>
      <c r="CE38" s="1441">
        <f>GEntry!BC28</f>
        <v>50</v>
      </c>
      <c r="CF38" s="1441">
        <f>GEntry!CK28</f>
        <v>50</v>
      </c>
      <c r="CG38" s="1441">
        <f>GEntry!CT28</f>
        <v>163</v>
      </c>
      <c r="CH38" s="1441">
        <f>GEntry!AT28</f>
        <v>301</v>
      </c>
      <c r="CI38" s="1441">
        <f>GEntry!AU28</f>
        <v>62</v>
      </c>
      <c r="CJ38" s="1441">
        <f>GEntry!AV28</f>
        <v>89</v>
      </c>
      <c r="CK38" s="1441">
        <f>GEntry!AW28</f>
        <v>47</v>
      </c>
      <c r="CL38" s="1441">
        <f>GEntry!AX28</f>
        <v>95</v>
      </c>
      <c r="CM38" s="1441">
        <f>GEntry!AY28</f>
        <v>0</v>
      </c>
      <c r="CN38" s="1441">
        <f>GEntry!AZ28</f>
        <v>44</v>
      </c>
      <c r="CO38" s="1441">
        <f>GEntry!BA28</f>
        <v>8</v>
      </c>
      <c r="CP38" s="1441">
        <f>GEntry!BE28</f>
        <v>290</v>
      </c>
      <c r="CQ38" s="1441">
        <f>GEntry!BD28</f>
        <v>0</v>
      </c>
      <c r="CR38" s="1837">
        <f>GEntry!BB28</f>
        <v>11</v>
      </c>
      <c r="CS38" s="1837">
        <f>GEntry!N28</f>
        <v>0</v>
      </c>
      <c r="CT38" s="1837">
        <f>GEntry!S28</f>
        <v>281</v>
      </c>
      <c r="CU38" s="1441">
        <f>GEntry!CW28</f>
        <v>308</v>
      </c>
      <c r="CV38" s="1837">
        <f>GEntry!CX28</f>
        <v>0</v>
      </c>
      <c r="CW38" s="1837">
        <f>GEntry!CY28</f>
        <v>158</v>
      </c>
      <c r="CX38" s="1441">
        <f>GEntry!CZ28</f>
        <v>0</v>
      </c>
      <c r="CY38" s="1441">
        <f>GEntry!DA28</f>
        <v>151</v>
      </c>
      <c r="CZ38" s="1841"/>
      <c r="DA38" s="1449">
        <f>GEntry!ED28</f>
        <v>488</v>
      </c>
      <c r="DB38" s="1446">
        <f>GEntry!EB28</f>
        <v>0</v>
      </c>
      <c r="DC38" s="1446">
        <f>GEntry!EE28</f>
        <v>415</v>
      </c>
      <c r="DD38" s="1446">
        <f>GEntry!DI28</f>
        <v>96</v>
      </c>
      <c r="DE38" s="1446">
        <f>GEntry!DJ28</f>
        <v>115</v>
      </c>
      <c r="DF38" s="1446">
        <f>GEntry!DN28</f>
        <v>120</v>
      </c>
      <c r="DG38" s="1446">
        <f>GEntry!DH28</f>
        <v>0</v>
      </c>
      <c r="DH38" s="1446">
        <f>GEntry!DL28</f>
        <v>13</v>
      </c>
      <c r="DI38" s="1446">
        <f>GEntry!DM28</f>
        <v>31</v>
      </c>
      <c r="DJ38" s="1446">
        <f>GEntry!EA28</f>
        <v>57</v>
      </c>
      <c r="DK38" s="1446">
        <f>GEntry!DZ28</f>
        <v>40</v>
      </c>
      <c r="DL38" s="1446">
        <f>GEntry!DW28</f>
        <v>182</v>
      </c>
      <c r="DM38" s="1446">
        <f>GEntry!DX28</f>
        <v>36</v>
      </c>
      <c r="DN38" s="1446">
        <f>GEntry!DT28</f>
        <v>96</v>
      </c>
      <c r="DO38" s="1446">
        <f>GEntry!DU28</f>
        <v>0</v>
      </c>
      <c r="DP38" s="1446">
        <f>GEntry!EL28</f>
        <v>0</v>
      </c>
      <c r="DQ38" s="1446">
        <f>GEntry!EK28</f>
        <v>0</v>
      </c>
      <c r="DR38" s="1446">
        <f>GEntry!EM28</f>
        <v>43</v>
      </c>
      <c r="DS38" s="1446">
        <f>GEntry!EU28</f>
        <v>37</v>
      </c>
      <c r="DT38" s="1446">
        <f>GEntry!FD28</f>
        <v>100</v>
      </c>
      <c r="DU38" s="1446">
        <f>GEntry!EY28</f>
        <v>40</v>
      </c>
      <c r="DV38" s="1446">
        <f>GEntry!EZ28</f>
        <v>43</v>
      </c>
      <c r="DW38" s="1446">
        <f>GEntry!FA28</f>
        <v>38</v>
      </c>
      <c r="DX38" s="1446">
        <f>GEntry!FC28</f>
        <v>52</v>
      </c>
      <c r="DY38" s="1446">
        <f>GEntry!FB28</f>
        <v>41</v>
      </c>
      <c r="DZ38" s="1446">
        <f>GEntry!EV28</f>
        <v>18</v>
      </c>
      <c r="EA38" s="1446">
        <f>GEntry!EW28</f>
        <v>10</v>
      </c>
      <c r="EB38" s="1446">
        <f>GEntry!EX28</f>
        <v>11</v>
      </c>
      <c r="EC38" s="2228">
        <f>GEntry!EH28</f>
        <v>0</v>
      </c>
      <c r="ED38" s="2228">
        <f>GEntry!EI28</f>
        <v>0</v>
      </c>
      <c r="EE38" s="2228">
        <f>GEntry!EJ28</f>
        <v>0</v>
      </c>
      <c r="EF38" s="1446">
        <f>GEntry!FG28</f>
        <v>12</v>
      </c>
      <c r="EG38" s="1447">
        <f>GEntry!FH28</f>
        <v>14</v>
      </c>
      <c r="EH38" s="1447">
        <f>GEntry!EO28</f>
        <v>216</v>
      </c>
      <c r="EI38" s="1447">
        <f>GEntry!EP28</f>
        <v>0</v>
      </c>
      <c r="EJ38" s="1447">
        <f>GEntry!EQ28</f>
        <v>0</v>
      </c>
      <c r="EK38" s="1447">
        <f>GEntry!ER28</f>
        <v>220</v>
      </c>
      <c r="EL38" s="1447">
        <f>GEntry!DV28</f>
        <v>98</v>
      </c>
      <c r="EM38" s="1447">
        <f>GEntry!DY28</f>
        <v>99</v>
      </c>
      <c r="EN38" s="1445">
        <f>GEntry!ES28</f>
        <v>154</v>
      </c>
      <c r="EO38" s="1446">
        <f>GEntry!ET28</f>
        <v>0</v>
      </c>
      <c r="EP38" s="1844"/>
      <c r="EQ38" s="1738">
        <f t="shared" si="11"/>
        <v>7675</v>
      </c>
      <c r="ER38" s="1737">
        <f t="shared" si="9"/>
        <v>2935</v>
      </c>
      <c r="ES38" s="1734">
        <f t="shared" si="10"/>
        <v>10610</v>
      </c>
      <c r="ET38" s="1310">
        <f t="shared" si="0"/>
        <v>4135</v>
      </c>
      <c r="EU38" s="1310">
        <f t="shared" si="1"/>
        <v>488</v>
      </c>
      <c r="EV38" s="1310">
        <f t="shared" si="2"/>
        <v>1819</v>
      </c>
      <c r="EW38" s="1310">
        <f t="shared" si="3"/>
        <v>2616</v>
      </c>
      <c r="EX38" s="1310">
        <f t="shared" si="4"/>
        <v>0</v>
      </c>
      <c r="EY38" s="1310">
        <f t="shared" si="5"/>
        <v>140</v>
      </c>
      <c r="EZ38" s="1310">
        <f t="shared" si="6"/>
        <v>1248</v>
      </c>
      <c r="FA38" s="1310">
        <f t="shared" si="7"/>
        <v>164</v>
      </c>
      <c r="FB38" s="1733">
        <f t="shared" si="8"/>
        <v>0</v>
      </c>
      <c r="FC38" s="1732">
        <f>FWise!M30</f>
        <v>0</v>
      </c>
      <c r="FD38" s="3333">
        <f>GEntry!FN28</f>
        <v>0</v>
      </c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292"/>
    </row>
    <row r="39" spans="1:233" ht="24.75" customHeight="1" thickBot="1">
      <c r="A39" s="1234" t="s">
        <v>24</v>
      </c>
      <c r="B39" s="1443">
        <f>GEntry!U29</f>
        <v>30</v>
      </c>
      <c r="C39" s="1440">
        <f>GEntry!V29</f>
        <v>120</v>
      </c>
      <c r="D39" s="1440">
        <f>GEntry!W29</f>
        <v>0</v>
      </c>
      <c r="E39" s="1440">
        <f>GEntry!X29</f>
        <v>0</v>
      </c>
      <c r="F39" s="1441">
        <f>GEntry!Z29</f>
        <v>365</v>
      </c>
      <c r="G39" s="1441">
        <f>GEntry!BU29</f>
        <v>52</v>
      </c>
      <c r="H39" s="1440">
        <f>GEntry!CH29</f>
        <v>20</v>
      </c>
      <c r="I39" s="1440">
        <f>GEntry!AM29</f>
        <v>395</v>
      </c>
      <c r="J39" s="1440">
        <f>GEntry!AO29</f>
        <v>242</v>
      </c>
      <c r="K39" s="1440">
        <f>GEntry!AQ29</f>
        <v>0</v>
      </c>
      <c r="L39" s="1440">
        <f>GEntry!AL29</f>
        <v>0</v>
      </c>
      <c r="M39" s="1440">
        <f>GEntry!AN29</f>
        <v>360</v>
      </c>
      <c r="N39" s="1440">
        <f>GEntry!CF29</f>
        <v>200</v>
      </c>
      <c r="O39" s="1440">
        <f>GEntry!CG29</f>
        <v>56</v>
      </c>
      <c r="P39" s="1440">
        <f>GEntry!CB29</f>
        <v>81</v>
      </c>
      <c r="Q39" s="1440">
        <f>GEntry!CR29</f>
        <v>55</v>
      </c>
      <c r="R39" s="1440">
        <f>GEntry!R29</f>
        <v>218</v>
      </c>
      <c r="S39" s="1440">
        <f>GEntry!P29</f>
        <v>0</v>
      </c>
      <c r="T39" s="1440">
        <f>GEntry!Q29</f>
        <v>0</v>
      </c>
      <c r="U39" s="1440">
        <f>GEntry!BV29</f>
        <v>0</v>
      </c>
      <c r="V39" s="1440">
        <f>GEntry!BW29</f>
        <v>50</v>
      </c>
      <c r="W39" s="1441">
        <f>GEntry!CM29</f>
        <v>7</v>
      </c>
      <c r="X39" s="1440">
        <f>GEntry!BY29</f>
        <v>149</v>
      </c>
      <c r="Y39" s="1440">
        <f>GEntry!CE29</f>
        <v>10</v>
      </c>
      <c r="Z39" s="1440">
        <f>GEntry!CQ29</f>
        <v>8</v>
      </c>
      <c r="AA39" s="1440">
        <f>GEntry!CC29</f>
        <v>11</v>
      </c>
      <c r="AB39" s="1440">
        <f>GEntry!CP29</f>
        <v>40</v>
      </c>
      <c r="AC39" s="1440">
        <f>GEntry!CV29</f>
        <v>18</v>
      </c>
      <c r="AD39" s="1440">
        <f>GEntry!CS29</f>
        <v>56</v>
      </c>
      <c r="AE39" s="1440">
        <f>GEntry!BF29</f>
        <v>55</v>
      </c>
      <c r="AF39" s="1440">
        <f>GEntry!BI29</f>
        <v>22</v>
      </c>
      <c r="AG39" s="1440">
        <f>GEntry!BQ29</f>
        <v>25</v>
      </c>
      <c r="AH39" s="1440">
        <f>GEntry!BR29</f>
        <v>31</v>
      </c>
      <c r="AI39" s="1440">
        <f>GEntry!BS29</f>
        <v>25</v>
      </c>
      <c r="AJ39" s="1440">
        <f>GEntry!BT29</f>
        <v>28</v>
      </c>
      <c r="AK39" s="1440">
        <f>GEntry!BX29</f>
        <v>52</v>
      </c>
      <c r="AL39" s="1440">
        <f>GEntry!AK29</f>
        <v>0</v>
      </c>
      <c r="AM39" s="2230">
        <f>GEntry!B29</f>
        <v>60</v>
      </c>
      <c r="AN39" s="2230">
        <f>GEntry!C29</f>
        <v>80</v>
      </c>
      <c r="AO39" s="1440">
        <f>GEntry!D29</f>
        <v>0</v>
      </c>
      <c r="AP39" s="1440">
        <f>GEntry!E29</f>
        <v>0</v>
      </c>
      <c r="AQ39" s="1440">
        <f>GEntry!F29</f>
        <v>16</v>
      </c>
      <c r="AR39" s="1440">
        <f>GEntry!G29</f>
        <v>0</v>
      </c>
      <c r="AS39" s="1440">
        <f>GEntry!H29</f>
        <v>151</v>
      </c>
      <c r="AT39" s="1440">
        <f>GEntry!J29</f>
        <v>0</v>
      </c>
      <c r="AU39" s="1440">
        <f>GEntry!K29</f>
        <v>130</v>
      </c>
      <c r="AV39" s="1440">
        <f>GEntry!I29</f>
        <v>0</v>
      </c>
      <c r="AW39" s="1440">
        <f>GEntry!BG29</f>
        <v>50</v>
      </c>
      <c r="AX39" s="1440">
        <f>GEntry!M29</f>
        <v>72</v>
      </c>
      <c r="AY39" s="1440">
        <f>GEntry!L29</f>
        <v>0</v>
      </c>
      <c r="AZ39" s="1440">
        <f>GEntry!CJ29</f>
        <v>90</v>
      </c>
      <c r="BA39" s="1440">
        <f>GEntry!CO29</f>
        <v>100</v>
      </c>
      <c r="BB39" s="1440">
        <f>GEntry!CN29</f>
        <v>45</v>
      </c>
      <c r="BC39" s="1440">
        <f>GEntry!BH29</f>
        <v>19</v>
      </c>
      <c r="BD39" s="1440">
        <f>GEntry!BL29</f>
        <v>32</v>
      </c>
      <c r="BE39" s="1440">
        <f>GEntry!AB29</f>
        <v>100</v>
      </c>
      <c r="BF39" s="1440">
        <f>GEntry!AC29</f>
        <v>100</v>
      </c>
      <c r="BG39" s="1440">
        <f>GEntry!AD29</f>
        <v>0</v>
      </c>
      <c r="BH39" s="1440">
        <f>GEntry!AH29</f>
        <v>325</v>
      </c>
      <c r="BI39" s="1440">
        <f>GEntry!AG29</f>
        <v>264</v>
      </c>
      <c r="BJ39" s="1440">
        <f>GEntry!AF29</f>
        <v>208</v>
      </c>
      <c r="BK39" s="1440">
        <f>GEntry!T29</f>
        <v>78</v>
      </c>
      <c r="BL39" s="1440">
        <f>GEntry!AJ29</f>
        <v>100</v>
      </c>
      <c r="BM39" s="1440">
        <f>GEntry!AE29</f>
        <v>42</v>
      </c>
      <c r="BN39" s="1440">
        <f>GEntry!AI29</f>
        <v>0</v>
      </c>
      <c r="BO39" s="1440">
        <f>GEntry!CI29</f>
        <v>5</v>
      </c>
      <c r="BP39" s="1441">
        <f>GEntry!CL29</f>
        <v>45</v>
      </c>
      <c r="BQ39" s="1441">
        <f>GEntry!CD29</f>
        <v>85</v>
      </c>
      <c r="BR39" s="1441">
        <f>GEntry!O29</f>
        <v>0</v>
      </c>
      <c r="BS39" s="1440">
        <f>GEntry!CA29</f>
        <v>0</v>
      </c>
      <c r="BT39" s="1441">
        <f>GEntry!BM29</f>
        <v>22</v>
      </c>
      <c r="BU39" s="1441">
        <f>GEntry!BN29</f>
        <v>11</v>
      </c>
      <c r="BV39" s="1441">
        <f>GEntry!BO29</f>
        <v>33</v>
      </c>
      <c r="BW39" s="1441">
        <f>GEntry!BP29</f>
        <v>22</v>
      </c>
      <c r="BX39" s="1430">
        <f>GEntry!BK29</f>
        <v>164</v>
      </c>
      <c r="BY39" s="1441">
        <f>GEntry!AP29</f>
        <v>44</v>
      </c>
      <c r="BZ39" s="1441">
        <f>GEntry!BZ29</f>
        <v>91</v>
      </c>
      <c r="CA39" s="1441">
        <f>GEntry!BJ29</f>
        <v>20</v>
      </c>
      <c r="CB39" s="2232">
        <f>GEntry!CU29</f>
        <v>0</v>
      </c>
      <c r="CC39" s="1441">
        <f>GEntry!AR29</f>
        <v>70</v>
      </c>
      <c r="CD39" s="1441">
        <f>GEntry!AS29</f>
        <v>60</v>
      </c>
      <c r="CE39" s="1441">
        <f>GEntry!BC29</f>
        <v>50</v>
      </c>
      <c r="CF39" s="1441">
        <f>GEntry!CK29</f>
        <v>50</v>
      </c>
      <c r="CG39" s="1441">
        <f>GEntry!CT29</f>
        <v>100</v>
      </c>
      <c r="CH39" s="1441">
        <f>GEntry!AT29</f>
        <v>301</v>
      </c>
      <c r="CI39" s="1441">
        <f>GEntry!AU29</f>
        <v>59</v>
      </c>
      <c r="CJ39" s="1441">
        <f>GEntry!AV29</f>
        <v>89</v>
      </c>
      <c r="CK39" s="1441">
        <f>GEntry!AW29</f>
        <v>47</v>
      </c>
      <c r="CL39" s="1441">
        <f>GEntry!AX29</f>
        <v>99</v>
      </c>
      <c r="CM39" s="1441">
        <f>GEntry!AY29</f>
        <v>0</v>
      </c>
      <c r="CN39" s="1441">
        <f>GEntry!AZ29</f>
        <v>45</v>
      </c>
      <c r="CO39" s="1441">
        <f>GEntry!BA29</f>
        <v>8</v>
      </c>
      <c r="CP39" s="1441">
        <f>GEntry!BE29</f>
        <v>300</v>
      </c>
      <c r="CQ39" s="1441">
        <f>GEntry!BD29</f>
        <v>0</v>
      </c>
      <c r="CR39" s="1837">
        <f>GEntry!BB29</f>
        <v>11</v>
      </c>
      <c r="CS39" s="1837">
        <f>GEntry!N29</f>
        <v>0</v>
      </c>
      <c r="CT39" s="2895">
        <f>GEntry!S29</f>
        <v>281</v>
      </c>
      <c r="CU39" s="2890">
        <f>GEntry!CW29</f>
        <v>308</v>
      </c>
      <c r="CV39" s="1837">
        <f>GEntry!CX29</f>
        <v>0</v>
      </c>
      <c r="CW39" s="2895">
        <f>GEntry!CY29</f>
        <v>158</v>
      </c>
      <c r="CX39" s="2890">
        <f>GEntry!CZ29</f>
        <v>0</v>
      </c>
      <c r="CY39" s="1441">
        <f>GEntry!DA29</f>
        <v>151</v>
      </c>
      <c r="CZ39" s="1841"/>
      <c r="DA39" s="1449">
        <f>GEntry!ED29</f>
        <v>487</v>
      </c>
      <c r="DB39" s="1446">
        <f>GEntry!EB29</f>
        <v>0</v>
      </c>
      <c r="DC39" s="1446">
        <f>GEntry!EE29</f>
        <v>418</v>
      </c>
      <c r="DD39" s="1446">
        <f>GEntry!DI29</f>
        <v>94</v>
      </c>
      <c r="DE39" s="1446">
        <f>GEntry!DJ29</f>
        <v>115</v>
      </c>
      <c r="DF39" s="1446">
        <f>GEntry!DN29</f>
        <v>120</v>
      </c>
      <c r="DG39" s="1446">
        <f>GEntry!DH29</f>
        <v>0</v>
      </c>
      <c r="DH39" s="1446">
        <f>GEntry!DL29</f>
        <v>0</v>
      </c>
      <c r="DI39" s="1446">
        <f>GEntry!DM29</f>
        <v>31</v>
      </c>
      <c r="DJ39" s="1446">
        <f>GEntry!EA29</f>
        <v>37</v>
      </c>
      <c r="DK39" s="1446">
        <f>GEntry!DZ29</f>
        <v>40</v>
      </c>
      <c r="DL39" s="1446">
        <f>GEntry!DW29</f>
        <v>171</v>
      </c>
      <c r="DM39" s="1446">
        <f>GEntry!DX29</f>
        <v>32</v>
      </c>
      <c r="DN39" s="1446">
        <f>GEntry!DT29</f>
        <v>96</v>
      </c>
      <c r="DO39" s="1446">
        <f>GEntry!DU29</f>
        <v>0</v>
      </c>
      <c r="DP39" s="1446">
        <f>GEntry!EL29</f>
        <v>0</v>
      </c>
      <c r="DQ39" s="1446">
        <f>GEntry!EK29</f>
        <v>0</v>
      </c>
      <c r="DR39" s="1446">
        <f>GEntry!EM29</f>
        <v>43</v>
      </c>
      <c r="DS39" s="1446">
        <f>GEntry!EU29</f>
        <v>37</v>
      </c>
      <c r="DT39" s="1446">
        <f>GEntry!FD29</f>
        <v>100</v>
      </c>
      <c r="DU39" s="1446">
        <f>GEntry!EY29</f>
        <v>40</v>
      </c>
      <c r="DV39" s="1446">
        <f>GEntry!EZ29</f>
        <v>43</v>
      </c>
      <c r="DW39" s="1446">
        <f>GEntry!FA29</f>
        <v>38</v>
      </c>
      <c r="DX39" s="1446">
        <f>GEntry!FC29</f>
        <v>52</v>
      </c>
      <c r="DY39" s="1446">
        <f>GEntry!FB29</f>
        <v>41</v>
      </c>
      <c r="DZ39" s="1446">
        <f>GEntry!EV29</f>
        <v>18</v>
      </c>
      <c r="EA39" s="1446">
        <f>GEntry!EW29</f>
        <v>10</v>
      </c>
      <c r="EB39" s="1446">
        <f>GEntry!EX29</f>
        <v>11</v>
      </c>
      <c r="EC39" s="2228">
        <f>GEntry!EH29</f>
        <v>0</v>
      </c>
      <c r="ED39" s="2228">
        <f>GEntry!EI29</f>
        <v>0</v>
      </c>
      <c r="EE39" s="2228">
        <f>GEntry!EJ29</f>
        <v>0</v>
      </c>
      <c r="EF39" s="1446">
        <f>GEntry!FG29</f>
        <v>12</v>
      </c>
      <c r="EG39" s="1447">
        <f>GEntry!FH29</f>
        <v>14</v>
      </c>
      <c r="EH39" s="2556">
        <f>GEntry!EO29</f>
        <v>216</v>
      </c>
      <c r="EI39" s="2556">
        <f>GEntry!EP29</f>
        <v>0</v>
      </c>
      <c r="EJ39" s="2556">
        <f>GEntry!EQ29</f>
        <v>0</v>
      </c>
      <c r="EK39" s="2556">
        <f>GEntry!ER29</f>
        <v>220</v>
      </c>
      <c r="EL39" s="2556">
        <f>GEntry!DV29</f>
        <v>97</v>
      </c>
      <c r="EM39" s="1447">
        <f>GEntry!DY29</f>
        <v>0</v>
      </c>
      <c r="EN39" s="1445">
        <f>GEntry!ES29</f>
        <v>154</v>
      </c>
      <c r="EO39" s="2975">
        <f>GEntry!ET29</f>
        <v>0</v>
      </c>
      <c r="EP39" s="1844"/>
      <c r="EQ39" s="1738">
        <f t="shared" si="11"/>
        <v>7572</v>
      </c>
      <c r="ER39" s="1737">
        <f t="shared" si="9"/>
        <v>2787</v>
      </c>
      <c r="ES39" s="1734">
        <f t="shared" si="10"/>
        <v>10359</v>
      </c>
      <c r="ET39" s="1310">
        <f t="shared" si="0"/>
        <v>4139</v>
      </c>
      <c r="EU39" s="1310">
        <f t="shared" si="1"/>
        <v>487</v>
      </c>
      <c r="EV39" s="1310">
        <f t="shared" si="2"/>
        <v>1765</v>
      </c>
      <c r="EW39" s="1310">
        <f t="shared" si="3"/>
        <v>2469</v>
      </c>
      <c r="EX39" s="1310">
        <f t="shared" si="4"/>
        <v>0</v>
      </c>
      <c r="EY39" s="1310">
        <f t="shared" si="5"/>
        <v>140</v>
      </c>
      <c r="EZ39" s="1310">
        <f t="shared" si="6"/>
        <v>1195</v>
      </c>
      <c r="FA39" s="1310">
        <f t="shared" si="7"/>
        <v>164</v>
      </c>
      <c r="FB39" s="1733">
        <f t="shared" si="8"/>
        <v>0</v>
      </c>
      <c r="FC39" s="1732">
        <f>FWise!M31</f>
        <v>0</v>
      </c>
      <c r="FD39" s="3333">
        <f>GEntry!FN29</f>
        <v>0</v>
      </c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</row>
    <row r="40" spans="1:233" s="131" customFormat="1" ht="33" customHeight="1" thickBot="1">
      <c r="A40" s="1741" t="s">
        <v>15</v>
      </c>
      <c r="B40" s="1705">
        <f>GEntry!U30</f>
        <v>844000</v>
      </c>
      <c r="C40" s="1705">
        <f>GEntry!V30</f>
        <v>2929500</v>
      </c>
      <c r="D40" s="1705">
        <f>GEntry!W30</f>
        <v>0</v>
      </c>
      <c r="E40" s="1705">
        <f>GEntry!X30</f>
        <v>0</v>
      </c>
      <c r="F40" s="1767">
        <f>GEntry!Z30</f>
        <v>8352772</v>
      </c>
      <c r="G40" s="1767">
        <f>GEntry!BU30</f>
        <v>823295</v>
      </c>
      <c r="H40" s="1705">
        <f>GEntry!CH30</f>
        <v>746368</v>
      </c>
      <c r="I40" s="1705">
        <f>GEntry!AM30</f>
        <v>9171960</v>
      </c>
      <c r="J40" s="1705">
        <f>GEntry!AO30</f>
        <v>6062000</v>
      </c>
      <c r="K40" s="1705">
        <f>GEntry!AQ30</f>
        <v>26800</v>
      </c>
      <c r="L40" s="1705">
        <f>GEntry!AL30</f>
        <v>0</v>
      </c>
      <c r="M40" s="1705">
        <f>GEntry!AN30</f>
        <v>8182976</v>
      </c>
      <c r="N40" s="1705">
        <f>GEntry!CF30</f>
        <v>5246342</v>
      </c>
      <c r="O40" s="1705">
        <f>GEntry!CG30</f>
        <v>1217280</v>
      </c>
      <c r="P40" s="1705">
        <f>GEntry!CB30</f>
        <v>1052376</v>
      </c>
      <c r="Q40" s="1705">
        <f>GEntry!CR30</f>
        <v>870813</v>
      </c>
      <c r="R40" s="1705">
        <f>GEntry!R30</f>
        <v>4147947</v>
      </c>
      <c r="S40" s="1705">
        <f>GEntry!P30</f>
        <v>0</v>
      </c>
      <c r="T40" s="1705">
        <f>GEntry!Q30</f>
        <v>924000</v>
      </c>
      <c r="U40" s="1705">
        <f>GEntry!BV30</f>
        <v>28800</v>
      </c>
      <c r="V40" s="1705">
        <f>GEntry!BW30</f>
        <v>1241280</v>
      </c>
      <c r="W40" s="1767">
        <f>GEntry!CM30</f>
        <v>777312</v>
      </c>
      <c r="X40" s="1705">
        <f>GEntry!BY30</f>
        <v>2686080</v>
      </c>
      <c r="Y40" s="1705">
        <f>GEntry!CE30</f>
        <v>803306</v>
      </c>
      <c r="Z40" s="1705">
        <f>GEntry!CQ30</f>
        <v>168960</v>
      </c>
      <c r="AA40" s="1705">
        <f>GEntry!CC30</f>
        <v>249727</v>
      </c>
      <c r="AB40" s="1705">
        <f>GEntry!CP30</f>
        <v>836592</v>
      </c>
      <c r="AC40" s="1705">
        <f>GEntry!CV30</f>
        <v>721440</v>
      </c>
      <c r="AD40" s="1705">
        <f>GEntry!CS30</f>
        <v>1035013</v>
      </c>
      <c r="AE40" s="1705">
        <f>GEntry!BF30</f>
        <v>1040000</v>
      </c>
      <c r="AF40" s="1705">
        <f>GEntry!BI30</f>
        <v>503856</v>
      </c>
      <c r="AG40" s="1705">
        <f>GEntry!BQ30</f>
        <v>600000</v>
      </c>
      <c r="AH40" s="1705">
        <f>GEntry!BR30</f>
        <v>712080</v>
      </c>
      <c r="AI40" s="1705">
        <f>GEntry!BS30</f>
        <v>586300</v>
      </c>
      <c r="AJ40" s="1705">
        <f>GEntry!BT30</f>
        <v>391600</v>
      </c>
      <c r="AK40" s="1705">
        <f>GEntry!BX30</f>
        <v>1207680</v>
      </c>
      <c r="AL40" s="1705">
        <f>GEntry!AK30</f>
        <v>0</v>
      </c>
      <c r="AM40" s="1705">
        <f>GEntry!B30</f>
        <v>1328000</v>
      </c>
      <c r="AN40" s="1705">
        <f>GEntry!C30</f>
        <v>1900500</v>
      </c>
      <c r="AO40" s="1705">
        <f>GEntry!D30</f>
        <v>0</v>
      </c>
      <c r="AP40" s="1705">
        <f>GEntry!E30</f>
        <v>0</v>
      </c>
      <c r="AQ40" s="1705">
        <f>GEntry!F30</f>
        <v>337500</v>
      </c>
      <c r="AR40" s="1705">
        <f>GEntry!G30</f>
        <v>0</v>
      </c>
      <c r="AS40" s="1705">
        <f>GEntry!H30</f>
        <v>3514865</v>
      </c>
      <c r="AT40" s="1705">
        <f>GEntry!J30</f>
        <v>0</v>
      </c>
      <c r="AU40" s="1705">
        <f>GEntry!K30</f>
        <v>2091506</v>
      </c>
      <c r="AV40" s="1705">
        <f>GEntry!I30</f>
        <v>0</v>
      </c>
      <c r="AW40" s="1705">
        <f>GEntry!BG30</f>
        <v>1170240</v>
      </c>
      <c r="AX40" s="1705">
        <f>GEntry!M30</f>
        <v>741384</v>
      </c>
      <c r="AY40" s="1705">
        <f>GEntry!L30</f>
        <v>539060</v>
      </c>
      <c r="AZ40" s="1705">
        <f>GEntry!CJ30</f>
        <v>2082960</v>
      </c>
      <c r="BA40" s="1705">
        <f>GEntry!CO30</f>
        <v>2089920</v>
      </c>
      <c r="BB40" s="1705">
        <f>GEntry!CN30</f>
        <v>1074240</v>
      </c>
      <c r="BC40" s="1705">
        <f>GEntry!BH30</f>
        <v>462912</v>
      </c>
      <c r="BD40" s="1705">
        <f>GEntry!BL30</f>
        <v>357600</v>
      </c>
      <c r="BE40" s="1705">
        <f>GEntry!AB30</f>
        <v>2412184</v>
      </c>
      <c r="BF40" s="1705">
        <f>GEntry!AC30</f>
        <v>2453960</v>
      </c>
      <c r="BG40" s="1705">
        <f>GEntry!AD30</f>
        <v>0</v>
      </c>
      <c r="BH40" s="1705">
        <f>GEntry!AH30</f>
        <v>7690800</v>
      </c>
      <c r="BI40" s="1705">
        <f>GEntry!AG30</f>
        <v>6038000</v>
      </c>
      <c r="BJ40" s="1705">
        <f>GEntry!AF30</f>
        <v>5009000</v>
      </c>
      <c r="BK40" s="1705">
        <f>GEntry!T30</f>
        <v>1890182</v>
      </c>
      <c r="BL40" s="1705">
        <f>GEntry!AJ30</f>
        <v>2388250</v>
      </c>
      <c r="BM40" s="1705">
        <f>GEntry!AE30</f>
        <v>593928</v>
      </c>
      <c r="BN40" s="1705">
        <f>GEntry!AI30</f>
        <v>0</v>
      </c>
      <c r="BO40" s="1705">
        <f>GEntry!CI30</f>
        <v>120000</v>
      </c>
      <c r="BP40" s="1767">
        <f>GEntry!CL30</f>
        <v>977468</v>
      </c>
      <c r="BQ40" s="1767">
        <f>GEntry!CD30</f>
        <v>1052376</v>
      </c>
      <c r="BR40" s="1767">
        <f>GEntry!O30</f>
        <v>79696</v>
      </c>
      <c r="BS40" s="1705">
        <f>GEntry!CA30</f>
        <v>115656</v>
      </c>
      <c r="BT40" s="1767">
        <f>GEntry!BM30</f>
        <v>516060</v>
      </c>
      <c r="BU40" s="1767">
        <f>GEntry!BN30</f>
        <v>241020</v>
      </c>
      <c r="BV40" s="1767">
        <f>GEntry!BO30</f>
        <v>805700</v>
      </c>
      <c r="BW40" s="1767">
        <f>GEntry!BP30</f>
        <v>481600</v>
      </c>
      <c r="BX40" s="1767">
        <f>GEntry!BK30</f>
        <v>3363840</v>
      </c>
      <c r="BY40" s="1767">
        <f>GEntry!AP30</f>
        <v>1217000</v>
      </c>
      <c r="BZ40" s="1767">
        <f>GEntry!BZ30</f>
        <v>1665600</v>
      </c>
      <c r="CA40" s="1767">
        <f>GEntry!BJ30</f>
        <v>439380</v>
      </c>
      <c r="CB40" s="1767">
        <f>GEntry!CU30</f>
        <v>10800</v>
      </c>
      <c r="CC40" s="1767">
        <f>GEntry!AR30</f>
        <v>615000</v>
      </c>
      <c r="CD40" s="1767">
        <f>GEntry!AS30</f>
        <v>1440000</v>
      </c>
      <c r="CE40" s="1767">
        <f>GEntry!BC30</f>
        <v>1114200</v>
      </c>
      <c r="CF40" s="1767">
        <f>GEntry!CK30</f>
        <v>1093000</v>
      </c>
      <c r="CG40" s="1767">
        <f>GEntry!CT30</f>
        <v>3521070</v>
      </c>
      <c r="CH40" s="1767">
        <f>GEntry!AT30</f>
        <v>6887754</v>
      </c>
      <c r="CI40" s="1767">
        <f>GEntry!AU30</f>
        <v>1373000</v>
      </c>
      <c r="CJ40" s="1767">
        <f>GEntry!AV30</f>
        <v>2062080</v>
      </c>
      <c r="CK40" s="1767">
        <f>GEntry!AW30</f>
        <v>1014480</v>
      </c>
      <c r="CL40" s="1767">
        <f>GEntry!AX30</f>
        <v>2371380</v>
      </c>
      <c r="CM40" s="1767">
        <f>GEntry!AY30</f>
        <v>429000</v>
      </c>
      <c r="CN40" s="1767">
        <f>GEntry!AZ30</f>
        <v>1056160</v>
      </c>
      <c r="CO40" s="1767">
        <f>GEntry!BA30</f>
        <v>192060</v>
      </c>
      <c r="CP40" s="1767">
        <f>GEntry!BE30</f>
        <v>7372750</v>
      </c>
      <c r="CQ40" s="1767">
        <f>GEntry!BD30</f>
        <v>313968</v>
      </c>
      <c r="CR40" s="1838">
        <f>GEntry!BB30</f>
        <v>237936</v>
      </c>
      <c r="CS40" s="2889">
        <f>GEntry!N30</f>
        <v>40320</v>
      </c>
      <c r="CT40" s="2889">
        <f>GEntry!S30</f>
        <v>5193820</v>
      </c>
      <c r="CU40" s="2713">
        <f>GEntry!CW30</f>
        <v>29652436</v>
      </c>
      <c r="CV40" s="3150">
        <f>GEntry!CX30</f>
        <v>23370</v>
      </c>
      <c r="CW40" s="2889">
        <f>GEntry!CY30</f>
        <v>1956000</v>
      </c>
      <c r="CX40" s="2713">
        <f>GEntry!CZ30</f>
        <v>24613</v>
      </c>
      <c r="CY40" s="3282">
        <f>GEntry!DA30</f>
        <v>2217600</v>
      </c>
      <c r="CZ40" s="1842"/>
      <c r="DA40" s="1839">
        <f>GEntry!ED30</f>
        <v>11360727</v>
      </c>
      <c r="DB40" s="1740">
        <f>GEntry!EB30</f>
        <v>0</v>
      </c>
      <c r="DC40" s="1740">
        <f>GEntry!EE30</f>
        <v>9628416</v>
      </c>
      <c r="DD40" s="1740">
        <f>GEntry!DI30</f>
        <v>975360</v>
      </c>
      <c r="DE40" s="1740">
        <f>GEntry!DJ30</f>
        <v>1712640</v>
      </c>
      <c r="DF40" s="1740">
        <f>GEntry!DN30</f>
        <v>3159360</v>
      </c>
      <c r="DG40" s="1740">
        <f>GEntry!DH30</f>
        <v>0</v>
      </c>
      <c r="DH40" s="1740">
        <f>GEntry!DL30</f>
        <v>108460</v>
      </c>
      <c r="DI40" s="1740">
        <f>GEntry!DM30</f>
        <v>297600</v>
      </c>
      <c r="DJ40" s="1740">
        <f>GEntry!EA30</f>
        <v>536064</v>
      </c>
      <c r="DK40" s="1740">
        <f>GEntry!DZ30</f>
        <v>702000</v>
      </c>
      <c r="DL40" s="1740">
        <f>GEntry!DW30</f>
        <v>4317038</v>
      </c>
      <c r="DM40" s="1740">
        <f>GEntry!DX30</f>
        <v>465091</v>
      </c>
      <c r="DN40" s="1740">
        <f>GEntry!DT30</f>
        <v>1752000</v>
      </c>
      <c r="DO40" s="1740">
        <f>GEntry!DU30</f>
        <v>0</v>
      </c>
      <c r="DP40" s="1740">
        <f>GEntry!EL30</f>
        <v>0</v>
      </c>
      <c r="DQ40" s="1740">
        <f>GEntry!EK30</f>
        <v>0</v>
      </c>
      <c r="DR40" s="1740">
        <f>GEntry!EM30</f>
        <v>398696</v>
      </c>
      <c r="DS40" s="1740">
        <f>GEntry!EU30</f>
        <v>327270</v>
      </c>
      <c r="DT40" s="1740">
        <f>GEntry!FD30</f>
        <v>1349326</v>
      </c>
      <c r="DU40" s="1740">
        <f>GEntry!EY30</f>
        <v>986810</v>
      </c>
      <c r="DV40" s="1740">
        <f>GEntry!EZ30</f>
        <v>982768</v>
      </c>
      <c r="DW40" s="1740">
        <f>GEntry!FA30</f>
        <v>319760</v>
      </c>
      <c r="DX40" s="1740">
        <f>GEntry!FC30</f>
        <v>859680</v>
      </c>
      <c r="DY40" s="1740">
        <f>GEntry!FB30</f>
        <v>932420</v>
      </c>
      <c r="DZ40" s="1740">
        <f>GEntry!EV30</f>
        <v>425280</v>
      </c>
      <c r="EA40" s="1740">
        <f>GEntry!EW30</f>
        <v>206748</v>
      </c>
      <c r="EB40" s="1740">
        <f>GEntry!EX30</f>
        <v>394778</v>
      </c>
      <c r="EC40" s="1740">
        <f>GEntry!EH30</f>
        <v>0</v>
      </c>
      <c r="ED40" s="1740">
        <f>GEntry!EI30</f>
        <v>0</v>
      </c>
      <c r="EE40" s="1740">
        <f>GEntry!EJ30</f>
        <v>0</v>
      </c>
      <c r="EF40" s="1740">
        <f>GEntry!FG30</f>
        <v>155000</v>
      </c>
      <c r="EG40" s="1772">
        <f>GEntry!FH30</f>
        <v>159000</v>
      </c>
      <c r="EH40" s="1772">
        <f>GEntry!EO30</f>
        <v>5009918</v>
      </c>
      <c r="EI40" s="1772">
        <f>GEntry!EP30</f>
        <v>0</v>
      </c>
      <c r="EJ40" s="1772">
        <f>GEntry!EQ30</f>
        <v>0</v>
      </c>
      <c r="EK40" s="1772">
        <f>GEntry!ER30</f>
        <v>3957181</v>
      </c>
      <c r="EL40" s="1772">
        <f>GEntry!DV30</f>
        <v>2236764</v>
      </c>
      <c r="EM40" s="2974">
        <f>GEntry!DY30</f>
        <v>493440</v>
      </c>
      <c r="EN40" s="1772">
        <f>GEntry!ES30</f>
        <v>3646545</v>
      </c>
      <c r="EO40" s="1740">
        <f>GEntry!ET30</f>
        <v>0</v>
      </c>
      <c r="EP40" s="1773"/>
      <c r="EQ40" s="1738">
        <f>SUM(B40:CZ40)</f>
        <v>191643639</v>
      </c>
      <c r="ER40" s="1737">
        <f t="shared" si="9"/>
        <v>57856140</v>
      </c>
      <c r="ES40" s="1734">
        <f>EQ40+ER40</f>
        <v>249499779</v>
      </c>
      <c r="ET40" s="1310">
        <f t="shared" si="0"/>
        <v>96578542</v>
      </c>
      <c r="EU40" s="1310">
        <f t="shared" si="1"/>
        <v>11360727</v>
      </c>
      <c r="EV40" s="1310">
        <f t="shared" si="2"/>
        <v>40971948</v>
      </c>
      <c r="EW40" s="1310">
        <f t="shared" si="3"/>
        <v>72741154</v>
      </c>
      <c r="EX40" s="1310">
        <f t="shared" si="4"/>
        <v>0</v>
      </c>
      <c r="EY40" s="1310">
        <f>AM40+AN40</f>
        <v>3228500</v>
      </c>
      <c r="EZ40" s="1310">
        <f t="shared" si="6"/>
        <v>21244268</v>
      </c>
      <c r="FA40" s="1310">
        <f t="shared" si="7"/>
        <v>3363840</v>
      </c>
      <c r="FB40" s="1310">
        <f t="shared" si="8"/>
        <v>10800</v>
      </c>
      <c r="FC40" s="1732">
        <f>FWise!M32</f>
        <v>0</v>
      </c>
      <c r="FD40" s="1732"/>
      <c r="FE40" s="2236"/>
    </row>
    <row r="41" spans="1:233" s="5" customFormat="1" ht="33" customHeight="1" thickBot="1">
      <c r="A41" s="1702" t="s">
        <v>368</v>
      </c>
      <c r="B41" s="1741">
        <f>B40*B9</f>
        <v>725840</v>
      </c>
      <c r="C41" s="1703">
        <f t="shared" ref="C41:BJ41" si="20">C40*C9</f>
        <v>2519370</v>
      </c>
      <c r="D41" s="1703">
        <f t="shared" si="20"/>
        <v>0</v>
      </c>
      <c r="E41" s="1703">
        <f t="shared" si="20"/>
        <v>0</v>
      </c>
      <c r="F41" s="1703">
        <f t="shared" si="20"/>
        <v>5345774.08</v>
      </c>
      <c r="G41" s="1703">
        <f t="shared" si="20"/>
        <v>666868.95000000007</v>
      </c>
      <c r="H41" s="1703">
        <f t="shared" si="20"/>
        <v>701585.91999999993</v>
      </c>
      <c r="I41" s="1703">
        <f t="shared" si="20"/>
        <v>5594895.5999999996</v>
      </c>
      <c r="J41" s="1703">
        <f t="shared" si="20"/>
        <v>3697820</v>
      </c>
      <c r="K41" s="1703">
        <f t="shared" si="20"/>
        <v>257547.99999999997</v>
      </c>
      <c r="L41" s="1703">
        <f t="shared" si="20"/>
        <v>0</v>
      </c>
      <c r="M41" s="1703">
        <f t="shared" si="20"/>
        <v>5482593.9199999999</v>
      </c>
      <c r="N41" s="1703">
        <f t="shared" si="20"/>
        <v>79691934.980000004</v>
      </c>
      <c r="O41" s="1703">
        <f t="shared" si="20"/>
        <v>7644518.4000000004</v>
      </c>
      <c r="P41" s="1703">
        <f t="shared" si="20"/>
        <v>7029871.6799999997</v>
      </c>
      <c r="Q41" s="1703">
        <f>Q40*Q9</f>
        <v>5320667.4300000006</v>
      </c>
      <c r="R41" s="1703">
        <f t="shared" si="20"/>
        <v>2696165.5500000003</v>
      </c>
      <c r="S41" s="1703">
        <f t="shared" si="20"/>
        <v>0</v>
      </c>
      <c r="T41" s="1703">
        <f t="shared" si="20"/>
        <v>1025640.0000000001</v>
      </c>
      <c r="U41" s="1703">
        <f t="shared" si="20"/>
        <v>448128</v>
      </c>
      <c r="V41" s="1703">
        <f t="shared" si="20"/>
        <v>7758000</v>
      </c>
      <c r="W41" s="1703">
        <f t="shared" si="20"/>
        <v>5122486.08</v>
      </c>
      <c r="X41" s="1703">
        <f t="shared" si="20"/>
        <v>25974393.600000001</v>
      </c>
      <c r="Y41" s="1703">
        <f t="shared" si="20"/>
        <v>5117059.22</v>
      </c>
      <c r="Z41" s="1703">
        <f t="shared" si="20"/>
        <v>1012070.4</v>
      </c>
      <c r="AA41" s="1703">
        <f t="shared" si="20"/>
        <v>3993134.73</v>
      </c>
      <c r="AB41" s="1703">
        <f t="shared" si="20"/>
        <v>5580068.6399999997</v>
      </c>
      <c r="AC41" s="1703">
        <f t="shared" si="20"/>
        <v>5143867.2</v>
      </c>
      <c r="AD41" s="1703">
        <f t="shared" si="20"/>
        <v>6468831.25</v>
      </c>
      <c r="AE41" s="1703">
        <f t="shared" si="20"/>
        <v>6520800</v>
      </c>
      <c r="AF41" s="1703">
        <f t="shared" si="20"/>
        <v>377892</v>
      </c>
      <c r="AG41" s="1703">
        <f t="shared" si="20"/>
        <v>450000</v>
      </c>
      <c r="AH41" s="1703">
        <f t="shared" si="20"/>
        <v>0</v>
      </c>
      <c r="AI41" s="1703">
        <f t="shared" si="20"/>
        <v>0</v>
      </c>
      <c r="AJ41" s="1703">
        <f t="shared" si="20"/>
        <v>0</v>
      </c>
      <c r="AK41" s="1703">
        <f t="shared" si="20"/>
        <v>11424652.800000001</v>
      </c>
      <c r="AL41" s="1703">
        <f t="shared" si="20"/>
        <v>0</v>
      </c>
      <c r="AM41" s="1703">
        <f t="shared" si="20"/>
        <v>0</v>
      </c>
      <c r="AN41" s="1703">
        <f t="shared" si="20"/>
        <v>0</v>
      </c>
      <c r="AO41" s="1703">
        <f t="shared" si="20"/>
        <v>0</v>
      </c>
      <c r="AP41" s="1703">
        <f t="shared" si="20"/>
        <v>0</v>
      </c>
      <c r="AQ41" s="1703">
        <f t="shared" si="20"/>
        <v>3196125</v>
      </c>
      <c r="AR41" s="1703">
        <f t="shared" si="20"/>
        <v>0</v>
      </c>
      <c r="AS41" s="1703">
        <f t="shared" si="20"/>
        <v>47977907.25</v>
      </c>
      <c r="AT41" s="1703">
        <f t="shared" si="20"/>
        <v>0</v>
      </c>
      <c r="AU41" s="1703">
        <f t="shared" si="20"/>
        <v>45824896.460000001</v>
      </c>
      <c r="AV41" s="1703">
        <f t="shared" si="20"/>
        <v>0</v>
      </c>
      <c r="AW41" s="1703">
        <f t="shared" si="20"/>
        <v>10286409.6</v>
      </c>
      <c r="AX41" s="1703">
        <f t="shared" si="20"/>
        <v>7984705.6799999997</v>
      </c>
      <c r="AY41" s="1703">
        <f t="shared" si="20"/>
        <v>5245053.8</v>
      </c>
      <c r="AZ41" s="1703">
        <f t="shared" si="20"/>
        <v>12893522.4</v>
      </c>
      <c r="BA41" s="1703">
        <f t="shared" si="20"/>
        <v>13500883.199999999</v>
      </c>
      <c r="BB41" s="1703">
        <f t="shared" si="20"/>
        <v>7025529.5999999996</v>
      </c>
      <c r="BC41" s="1703">
        <f t="shared" si="20"/>
        <v>393475.2</v>
      </c>
      <c r="BD41" s="1703">
        <f t="shared" si="20"/>
        <v>0</v>
      </c>
      <c r="BE41" s="1703">
        <f t="shared" si="20"/>
        <v>2195087.44</v>
      </c>
      <c r="BF41" s="1703">
        <f t="shared" si="20"/>
        <v>2233103.6</v>
      </c>
      <c r="BG41" s="1703">
        <f t="shared" si="20"/>
        <v>0</v>
      </c>
      <c r="BH41" s="1703">
        <f t="shared" si="20"/>
        <v>4768296</v>
      </c>
      <c r="BI41" s="1703">
        <f t="shared" si="20"/>
        <v>4166219.9999999995</v>
      </c>
      <c r="BJ41" s="1703">
        <f t="shared" si="20"/>
        <v>3506300</v>
      </c>
      <c r="BK41" s="1703">
        <f t="shared" ref="BK41:EA41" si="21">BK40*BK9</f>
        <v>1304225.5799999998</v>
      </c>
      <c r="BL41" s="1703">
        <f t="shared" si="21"/>
        <v>2292720</v>
      </c>
      <c r="BM41" s="1703">
        <f t="shared" si="21"/>
        <v>397931.76</v>
      </c>
      <c r="BN41" s="1703">
        <f t="shared" si="21"/>
        <v>0</v>
      </c>
      <c r="BO41" s="1703">
        <f t="shared" si="21"/>
        <v>110400</v>
      </c>
      <c r="BP41" s="1703">
        <f t="shared" si="21"/>
        <v>801523.76</v>
      </c>
      <c r="BQ41" s="1703">
        <f t="shared" si="21"/>
        <v>999757.2</v>
      </c>
      <c r="BR41" s="1703">
        <f t="shared" si="21"/>
        <v>863904.64</v>
      </c>
      <c r="BS41" s="1703">
        <f t="shared" si="21"/>
        <v>858167.52</v>
      </c>
      <c r="BT41" s="1703">
        <f t="shared" si="21"/>
        <v>397366.2</v>
      </c>
      <c r="BU41" s="1703">
        <f t="shared" si="21"/>
        <v>180765</v>
      </c>
      <c r="BV41" s="1703">
        <f t="shared" si="21"/>
        <v>620389</v>
      </c>
      <c r="BW41" s="1703">
        <f t="shared" si="21"/>
        <v>361200</v>
      </c>
      <c r="BX41" s="1703">
        <f t="shared" si="21"/>
        <v>23008665.599999998</v>
      </c>
      <c r="BY41" s="1703">
        <f t="shared" si="21"/>
        <v>912750</v>
      </c>
      <c r="BZ41" s="1703">
        <f t="shared" si="21"/>
        <v>15306864</v>
      </c>
      <c r="CA41" s="1703">
        <f t="shared" si="21"/>
        <v>338322.60000000003</v>
      </c>
      <c r="CB41" s="1703">
        <f t="shared" si="21"/>
        <v>0</v>
      </c>
      <c r="CC41" s="1703">
        <f t="shared" si="21"/>
        <v>639600</v>
      </c>
      <c r="CD41" s="1703">
        <f t="shared" si="21"/>
        <v>1497600</v>
      </c>
      <c r="CE41" s="1703">
        <f t="shared" si="21"/>
        <v>1069632</v>
      </c>
      <c r="CF41" s="1703">
        <f t="shared" si="21"/>
        <v>983700</v>
      </c>
      <c r="CG41" s="1703">
        <f t="shared" si="21"/>
        <v>2746434.6</v>
      </c>
      <c r="CH41" s="1703">
        <f t="shared" si="21"/>
        <v>4821427.8</v>
      </c>
      <c r="CI41" s="1703">
        <f t="shared" si="21"/>
        <v>1565219.9999999998</v>
      </c>
      <c r="CJ41" s="1703">
        <f t="shared" si="21"/>
        <v>2206425.6</v>
      </c>
      <c r="CK41" s="1703">
        <f t="shared" si="21"/>
        <v>1115928</v>
      </c>
      <c r="CL41" s="1703">
        <f t="shared" si="21"/>
        <v>2703373.1999999997</v>
      </c>
      <c r="CM41" s="1703">
        <f t="shared" si="21"/>
        <v>549120</v>
      </c>
      <c r="CN41" s="1703">
        <f t="shared" si="21"/>
        <v>982228.8</v>
      </c>
      <c r="CO41" s="1703">
        <f t="shared" si="21"/>
        <v>178615.80000000002</v>
      </c>
      <c r="CP41" s="1703">
        <f t="shared" si="21"/>
        <v>4718560</v>
      </c>
      <c r="CQ41" s="1703">
        <f t="shared" si="21"/>
        <v>235476</v>
      </c>
      <c r="CR41" s="1703">
        <f t="shared" si="21"/>
        <v>180831.36000000002</v>
      </c>
      <c r="CS41" s="1703">
        <f t="shared" si="21"/>
        <v>698745.6</v>
      </c>
      <c r="CT41" s="1703">
        <f t="shared" si="21"/>
        <v>37707133.199999996</v>
      </c>
      <c r="CU41" s="1703">
        <f t="shared" si="21"/>
        <v>513876715.87999994</v>
      </c>
      <c r="CV41" s="1703">
        <f>CV40*CV9</f>
        <v>398458.5</v>
      </c>
      <c r="CW41" s="1703">
        <f>CW40*CW9</f>
        <v>13985400</v>
      </c>
      <c r="CX41" s="1703">
        <f>CX40*CX9</f>
        <v>419651.65</v>
      </c>
      <c r="CY41" s="1703">
        <f>CY40*CY9</f>
        <v>0</v>
      </c>
      <c r="CZ41" s="1703"/>
      <c r="DA41" s="1703">
        <f t="shared" si="21"/>
        <v>57939707.699999996</v>
      </c>
      <c r="DB41" s="1703">
        <f t="shared" si="21"/>
        <v>0</v>
      </c>
      <c r="DC41" s="1703">
        <f t="shared" si="21"/>
        <v>6451038.7200000007</v>
      </c>
      <c r="DD41" s="2347">
        <f t="shared" si="21"/>
        <v>7812633.5999999996</v>
      </c>
      <c r="DE41" s="1703">
        <f t="shared" si="21"/>
        <v>14197785.599999998</v>
      </c>
      <c r="DF41" s="1703">
        <f t="shared" si="21"/>
        <v>50802508.799999997</v>
      </c>
      <c r="DG41" s="1703">
        <f t="shared" si="21"/>
        <v>0</v>
      </c>
      <c r="DH41" s="1703">
        <f t="shared" si="21"/>
        <v>1731021.6</v>
      </c>
      <c r="DI41" s="1703">
        <f t="shared" si="21"/>
        <v>3350976</v>
      </c>
      <c r="DJ41" s="1703">
        <f t="shared" si="21"/>
        <v>6314833.9199999999</v>
      </c>
      <c r="DK41" s="1703">
        <f t="shared" si="21"/>
        <v>5531760</v>
      </c>
      <c r="DL41" s="1703">
        <f t="shared" si="21"/>
        <v>2978756.2199999997</v>
      </c>
      <c r="DM41" s="1703">
        <f t="shared" si="21"/>
        <v>460440.08999999997</v>
      </c>
      <c r="DN41" s="1703">
        <f t="shared" si="21"/>
        <v>12964800</v>
      </c>
      <c r="DO41" s="1703">
        <f t="shared" si="21"/>
        <v>0</v>
      </c>
      <c r="DP41" s="1703">
        <f t="shared" si="21"/>
        <v>0</v>
      </c>
      <c r="DQ41" s="1703">
        <f t="shared" si="21"/>
        <v>0</v>
      </c>
      <c r="DR41" s="1703">
        <f t="shared" si="21"/>
        <v>4565069.1999999993</v>
      </c>
      <c r="DS41" s="1703">
        <f t="shared" si="21"/>
        <v>3508334.4000000004</v>
      </c>
      <c r="DT41" s="1703">
        <f t="shared" si="21"/>
        <v>12089960.960000001</v>
      </c>
      <c r="DU41" s="1703">
        <f t="shared" si="21"/>
        <v>8535906.5</v>
      </c>
      <c r="DV41" s="1703">
        <f t="shared" si="21"/>
        <v>8746635.2000000011</v>
      </c>
      <c r="DW41" s="1703">
        <f t="shared" si="21"/>
        <v>3405444</v>
      </c>
      <c r="DX41" s="1703">
        <f t="shared" si="21"/>
        <v>8528025.5999999996</v>
      </c>
      <c r="DY41" s="1703">
        <f t="shared" si="21"/>
        <v>10974583.4</v>
      </c>
      <c r="DZ41" s="1703">
        <f t="shared" si="21"/>
        <v>467808.00000000006</v>
      </c>
      <c r="EA41" s="1703">
        <f t="shared" si="21"/>
        <v>194343.12</v>
      </c>
      <c r="EB41" s="1703">
        <f t="shared" ref="EB41:EL41" si="22">EB40*EB9</f>
        <v>298846.946</v>
      </c>
      <c r="EC41" s="1703">
        <f t="shared" si="22"/>
        <v>0</v>
      </c>
      <c r="ED41" s="1703">
        <f t="shared" si="22"/>
        <v>0</v>
      </c>
      <c r="EE41" s="1703">
        <f t="shared" si="22"/>
        <v>0</v>
      </c>
      <c r="EF41" s="1703">
        <f t="shared" si="22"/>
        <v>4995649.9999999991</v>
      </c>
      <c r="EG41" s="1703">
        <f t="shared" si="22"/>
        <v>4256430</v>
      </c>
      <c r="EH41" s="1703">
        <f t="shared" si="22"/>
        <v>3406744.24</v>
      </c>
      <c r="EI41" s="1703">
        <f t="shared" si="22"/>
        <v>0</v>
      </c>
      <c r="EJ41" s="1703">
        <f t="shared" si="22"/>
        <v>0</v>
      </c>
      <c r="EK41" s="1703">
        <f t="shared" si="22"/>
        <v>58012273.460000001</v>
      </c>
      <c r="EL41" s="1703">
        <f t="shared" si="22"/>
        <v>0</v>
      </c>
      <c r="EM41" s="1703">
        <f>EM40*EM9</f>
        <v>8551315.1999999993</v>
      </c>
      <c r="EN41" s="1703">
        <f>EN40*EN9</f>
        <v>0</v>
      </c>
      <c r="EO41" s="1703">
        <f>EO40*EO9</f>
        <v>0</v>
      </c>
      <c r="EP41" s="1774"/>
      <c r="EQ41" s="1738">
        <f t="shared" si="11"/>
        <v>1027025224.51</v>
      </c>
      <c r="ER41" s="1737">
        <f t="shared" si="9"/>
        <v>311073632.47599995</v>
      </c>
      <c r="ES41" s="1734">
        <f t="shared" si="10"/>
        <v>1338098856.9860001</v>
      </c>
      <c r="ET41" s="1310">
        <f t="shared" si="0"/>
        <v>66827538.516000003</v>
      </c>
      <c r="EU41" s="1310">
        <f t="shared" si="1"/>
        <v>57939707.699999996</v>
      </c>
      <c r="EV41" s="1310">
        <f t="shared" si="2"/>
        <v>28888891.340000004</v>
      </c>
      <c r="EW41" s="1310">
        <f t="shared" si="3"/>
        <v>865287128.25999987</v>
      </c>
      <c r="EX41" s="1310">
        <f t="shared" si="4"/>
        <v>0</v>
      </c>
      <c r="EY41" s="1310">
        <f t="shared" si="5"/>
        <v>0</v>
      </c>
      <c r="EZ41" s="1310">
        <f t="shared" si="6"/>
        <v>296146925.56999999</v>
      </c>
      <c r="FA41" s="1310">
        <f t="shared" si="7"/>
        <v>23008665.599999998</v>
      </c>
      <c r="FB41" s="1310">
        <f t="shared" si="8"/>
        <v>0</v>
      </c>
      <c r="FC41" s="1732">
        <f>FWise!M33</f>
        <v>0</v>
      </c>
      <c r="FD41" s="1732"/>
    </row>
    <row r="42" spans="1:233" ht="33" customHeight="1" thickBot="1">
      <c r="A42" s="1704" t="s">
        <v>150</v>
      </c>
      <c r="B42" s="2341">
        <f>INDEX(B22:B25,MATCH(E46,A22:A25))</f>
        <v>30</v>
      </c>
      <c r="C42" s="2342">
        <f>INDEX(C22:C25,MATCH(E46,A22:A25))</f>
        <v>120</v>
      </c>
      <c r="D42" s="2342">
        <f>INDEX(D22:D25,MATCH(E46,A22:A25))</f>
        <v>0</v>
      </c>
      <c r="E42" s="2342">
        <f>INDEX(E22:E25,MATCH(E46,A22:A25))</f>
        <v>0</v>
      </c>
      <c r="F42" s="2342">
        <f>INDEX(F22:F25,MATCH(E46,A22:A25))</f>
        <v>365</v>
      </c>
      <c r="G42" s="2342">
        <f>INDEX(G22:G25,MATCH(E46,A22:A25))</f>
        <v>89</v>
      </c>
      <c r="H42" s="2342">
        <f>INDEX(H22:H25,MATCH(E46,A22:A25))</f>
        <v>20</v>
      </c>
      <c r="I42" s="2342">
        <f>INDEX(I22:I25,MATCH(E46,A22:A25))</f>
        <v>390</v>
      </c>
      <c r="J42" s="2342">
        <f>INDEX(J22:J25,MATCH(E46,A22:A25))</f>
        <v>270</v>
      </c>
      <c r="K42" s="2342">
        <f>INDEX(K22:K25,MATCH(E46,A22:A25))</f>
        <v>0</v>
      </c>
      <c r="L42" s="2342">
        <f>INDEX(L22:L25,MATCH(E46,A22:A25))</f>
        <v>0</v>
      </c>
      <c r="M42" s="2342">
        <f>INDEX(M22:M25,MATCH(E46,A22:A25))</f>
        <v>400</v>
      </c>
      <c r="N42" s="2342">
        <f>INDEX(N22:N25,MATCH(E46,A22:A25))</f>
        <v>200</v>
      </c>
      <c r="O42" s="2342">
        <f>INDEX(O22:O25,MATCH(E46,A22:A25))</f>
        <v>7</v>
      </c>
      <c r="P42" s="2342">
        <f>INDEX(P22:P25,MATCH(E46,A22:A25))</f>
        <v>15</v>
      </c>
      <c r="Q42" s="2342">
        <f>INDEX(Q22:Q25,MATCH(E46,A22:A25))</f>
        <v>15</v>
      </c>
      <c r="R42" s="2342">
        <f>INDEX(R22:R25,MATCH(E46,A22:A25))</f>
        <v>218</v>
      </c>
      <c r="S42" s="2342">
        <f>INDEX(S22:S25,MATCH(E46,A22:A25))</f>
        <v>0</v>
      </c>
      <c r="T42" s="2342">
        <f>INDEX(T22:T25,MATCH(E46,A22:A25))</f>
        <v>0</v>
      </c>
      <c r="U42" s="2342">
        <f>INDEX(U22:U25,MATCH(E46,A22:A25))</f>
        <v>0</v>
      </c>
      <c r="V42" s="2342">
        <f>INDEX(V22:V25,MATCH(E46,A22:A25))</f>
        <v>7</v>
      </c>
      <c r="W42" s="2342">
        <f>INDEX(W22:W25,MATCH(E46,A22:A25))</f>
        <v>7</v>
      </c>
      <c r="X42" s="2342">
        <f>INDEX(X22:X25,MATCH(E46,A22:A25))</f>
        <v>149</v>
      </c>
      <c r="Y42" s="2342">
        <f>INDEX(Y22:Y25,MATCH(E46,A22:A25))</f>
        <v>10</v>
      </c>
      <c r="Z42" s="2342">
        <f>INDEX(Z22:Z25,MATCH(E46,A22:A25))</f>
        <v>8</v>
      </c>
      <c r="AA42" s="2342">
        <f>INDEX(AA22:AA25,MATCH(E46,A22:A25))</f>
        <v>10</v>
      </c>
      <c r="AB42" s="2342">
        <f>INDEX(AB22:AB25,MATCH(E46,A22:A25))</f>
        <v>6</v>
      </c>
      <c r="AC42" s="2342">
        <f>INDEX(AC22:AC25,MATCH(E46,A22:A25))</f>
        <v>18</v>
      </c>
      <c r="AD42" s="2342">
        <f>INDEX(AD22:AD25,MATCH(E46,A22:A25))</f>
        <v>18</v>
      </c>
      <c r="AE42" s="2342">
        <f>INDEX(AE22:AE25,MATCH(E46,A22:A25))</f>
        <v>17</v>
      </c>
      <c r="AF42" s="2342">
        <f>INDEX(AF22:AF25,MATCH(E46,A22:A25))</f>
        <v>0</v>
      </c>
      <c r="AG42" s="2342">
        <f>INDEX(AG22:AG25,MATCH(E46,A22:A25))</f>
        <v>25</v>
      </c>
      <c r="AH42" s="2342">
        <f>INDEX(AH22:AH25,MATCH(E46,A22:A25))</f>
        <v>32</v>
      </c>
      <c r="AI42" s="2342">
        <f>INDEX(AI22:AI25,MATCH(E46,A22:A25))</f>
        <v>17</v>
      </c>
      <c r="AJ42" s="2342">
        <f>INDEX(AJ22:AJ25,MATCH(E46,A22:A25))</f>
        <v>33</v>
      </c>
      <c r="AK42" s="2342">
        <f>INDEX(AK22:AK25,MATCH(E46,A22:A25))</f>
        <v>30</v>
      </c>
      <c r="AL42" s="2342">
        <f>INDEX(AL22:AL25,MATCH(E46,A22:A25))</f>
        <v>0</v>
      </c>
      <c r="AM42" s="2342">
        <f>INDEX(AM22:AM25,MATCH(E46,A22:A25))</f>
        <v>30</v>
      </c>
      <c r="AN42" s="2342">
        <f>INDEX(AN22:AN25,MATCH(E46,A22:A25))</f>
        <v>80</v>
      </c>
      <c r="AO42" s="2342">
        <f>INDEX(AO22:AO25,MATCH(E46,A22:A25))</f>
        <v>0</v>
      </c>
      <c r="AP42" s="2342">
        <f>INDEX(AP22:AP25,MATCH(E46,A22:A25))</f>
        <v>0</v>
      </c>
      <c r="AQ42" s="2342">
        <f>INDEX(AQ22:AQ25,MATCH(E46,A22:A25))</f>
        <v>8</v>
      </c>
      <c r="AR42" s="2342">
        <f>INDEX(AR22:AR25,MATCH(E46,A22:A25))</f>
        <v>0</v>
      </c>
      <c r="AS42" s="2342">
        <f>INDEX(AS22:AS25,MATCH(E46,A22:A25))</f>
        <v>40</v>
      </c>
      <c r="AT42" s="2342">
        <f>INDEX(AT22:AT25,MATCH(E46,A22:A25))</f>
        <v>0</v>
      </c>
      <c r="AU42" s="2342">
        <f>INDEX(AU22:AU25,MATCH(E46,A22:A25))</f>
        <v>80</v>
      </c>
      <c r="AV42" s="2342">
        <f>INDEX(AV22:AV25,MATCH(E46,A22:A25))</f>
        <v>0</v>
      </c>
      <c r="AW42" s="2342">
        <f>INDEX(AW22:AW25,MATCH(E46,A22:A25))</f>
        <v>50</v>
      </c>
      <c r="AX42" s="2342">
        <f>INDEX(AX22:AX25,MATCH(E46,A22:A25))</f>
        <v>64</v>
      </c>
      <c r="AY42" s="2342">
        <f>INDEX(AY22:AY25,MATCH(E46,A22:A25))</f>
        <v>0</v>
      </c>
      <c r="AZ42" s="2342">
        <f>INDEX(AZ22:AZ25,MATCH(E46,A22:A25))</f>
        <v>90</v>
      </c>
      <c r="BA42" s="2342">
        <f>INDEX(BA22:BA25,MATCH(E46,A22:A25))</f>
        <v>85</v>
      </c>
      <c r="BB42" s="2342">
        <f>INDEX(BB22:BB25,MATCH(E46,A22:A25))</f>
        <v>26</v>
      </c>
      <c r="BC42" s="2342">
        <f>INDEX(BC22:BC25,MATCH(E46,A22:A25))</f>
        <v>19</v>
      </c>
      <c r="BD42" s="2342">
        <f>INDEX(BD22:BD25,MATCH(E46,A22:A25))</f>
        <v>3</v>
      </c>
      <c r="BE42" s="2342">
        <f>INDEX(BE22:BE25,MATCH(E46,A22:A25))</f>
        <v>100</v>
      </c>
      <c r="BF42" s="2342">
        <f>INDEX(BF22:BF25,MATCH(E46,A22:A25))</f>
        <v>100</v>
      </c>
      <c r="BG42" s="2342">
        <f>INDEX(BG22:BG25,MATCH(E46,A22:A25))</f>
        <v>0</v>
      </c>
      <c r="BH42" s="2342">
        <f>INDEX(BH22:BH25,MATCH(E46,A22:A25))</f>
        <v>300</v>
      </c>
      <c r="BI42" s="2342">
        <f>INDEX(BI22:BI25,MATCH(E46,A22:A25))</f>
        <v>301</v>
      </c>
      <c r="BJ42" s="2342">
        <f>INDEX(BJ22:BJ25,MATCH(E46,A22:A25))</f>
        <v>189</v>
      </c>
      <c r="BK42" s="2342">
        <f>INDEX(BK22:BK25,MATCH(E46,A22:A25))</f>
        <v>78</v>
      </c>
      <c r="BL42" s="2342">
        <f>INDEX(BL22:BL25,MATCH(E46,A22:A25))</f>
        <v>100</v>
      </c>
      <c r="BM42" s="2342">
        <f>INDEX(BM22:BM25,MATCH(E46,A22:A25))</f>
        <v>40</v>
      </c>
      <c r="BN42" s="2342">
        <f>INDEX(BN22:BN25,MATCH(E46,A22:A25))</f>
        <v>0</v>
      </c>
      <c r="BO42" s="2342">
        <f>INDEX(BO22:BO25,MATCH(E46,A22:A25))</f>
        <v>5</v>
      </c>
      <c r="BP42" s="2342">
        <f>INDEX(BP22:BP25,MATCH(E46,A22:A25))</f>
        <v>12</v>
      </c>
      <c r="BQ42" s="2342">
        <f>INDEX(BQ22:BQ25,MATCH(E46,A22:A25))</f>
        <v>42</v>
      </c>
      <c r="BR42" s="2342">
        <f>INDEX(BR22:BR25,MATCH(E46,A22:A25))</f>
        <v>0</v>
      </c>
      <c r="BS42" s="2342">
        <f>INDEX(BS22:BS25,MATCH(E46,A22:A25))</f>
        <v>0</v>
      </c>
      <c r="BT42" s="2342">
        <f>INDEX(BT22:BT25,MATCH(E46,A22:A25))</f>
        <v>22</v>
      </c>
      <c r="BU42" s="2342">
        <f>INDEX(BU22:BU25,MATCH(E46,A22:A25))</f>
        <v>11</v>
      </c>
      <c r="BV42" s="2342">
        <f>INDEX(BV22:BV25,MATCH(E46,A22:A25))</f>
        <v>25</v>
      </c>
      <c r="BW42" s="2342">
        <f>INDEX(BW22:BW25,MATCH(E46,A22:A25))</f>
        <v>22</v>
      </c>
      <c r="BX42" s="2342">
        <f>INDEX(BX22:BX25,MATCH(E46,A22:A25))</f>
        <v>104</v>
      </c>
      <c r="BY42" s="2342">
        <f>INDEX(BY22:BY25,MATCH(E46,A22:A25))</f>
        <v>44</v>
      </c>
      <c r="BZ42" s="2342">
        <f>INDEX(BZ22:BZ25,MATCH(E46,A22:A25))</f>
        <v>48</v>
      </c>
      <c r="CA42" s="2342">
        <f>INDEX(CA22:CA25,MATCH(E46,A22:A25))</f>
        <v>20</v>
      </c>
      <c r="CB42" s="2342">
        <f>INDEX(CB22:CB25,MATCH(E46,A22:A25))</f>
        <v>1</v>
      </c>
      <c r="CC42" s="2342">
        <f>INDEX(CC22:CC25,MATCH(E46,A22:A25))</f>
        <v>70</v>
      </c>
      <c r="CD42" s="2342">
        <f>INDEX(CD22:CD25,MATCH(E46,A22:A25))</f>
        <v>60</v>
      </c>
      <c r="CE42" s="2342">
        <f>INDEX(CE22:CE25,MATCH(E46,A22:A25))</f>
        <v>35</v>
      </c>
      <c r="CF42" s="2342">
        <f>INDEX(CF22:CF25,MATCH(E46,A22:A25))</f>
        <v>47</v>
      </c>
      <c r="CG42" s="2342">
        <f>INDEX(CG22:CG25,MATCH(E46,A22:A25))</f>
        <v>0</v>
      </c>
      <c r="CH42" s="2342">
        <f>INDEX(CH22:CH25,MATCH(E46,A22:A25))</f>
        <v>300</v>
      </c>
      <c r="CI42" s="2342">
        <f>INDEX(CI22:CI25,MATCH(E46,A22:A25))</f>
        <v>0</v>
      </c>
      <c r="CJ42" s="2342">
        <f>INDEX(CJ22:CJ25,MATCH(E46,A22:A25))</f>
        <v>86</v>
      </c>
      <c r="CK42" s="2342">
        <f>INDEX(CK22:CK25,MATCH(E46,A22:A25))</f>
        <v>47</v>
      </c>
      <c r="CL42" s="2342">
        <f>INDEX(CL22:CL25,MATCH(E46,A22:A25))</f>
        <v>80</v>
      </c>
      <c r="CM42" s="2342">
        <f>INDEX(CM22:CM25,MATCH(E46,A22:A25))</f>
        <v>0</v>
      </c>
      <c r="CN42" s="2342">
        <f>INDEX(CN22:CN25,MATCH(E46,A22:A25))</f>
        <v>44</v>
      </c>
      <c r="CO42" s="2342">
        <f>INDEX(CO22:CO25,MATCH(E46,A22:A25))</f>
        <v>7</v>
      </c>
      <c r="CP42" s="2342">
        <f>INDEX(CP22:CP25,MATCH(E46,A22:A25))</f>
        <v>270</v>
      </c>
      <c r="CQ42" s="2342">
        <f>INDEX(CQ22:CQ25,MATCH(E46,A22:A25))</f>
        <v>22</v>
      </c>
      <c r="CR42" s="2342">
        <f>INDEX(CR22:CR25,MATCH(E46,A22:A25))</f>
        <v>11</v>
      </c>
      <c r="CS42" s="2342">
        <f>INDEX(CS22:CS25,MATCH(E46,A22:A25))</f>
        <v>0</v>
      </c>
      <c r="CT42" s="2342">
        <f>INDEX(CT22:CT25,MATCH(E46,A22:A25))</f>
        <v>32</v>
      </c>
      <c r="CU42" s="2342">
        <f>INDEX(CU22:CU25,MATCH(E46,A22:A25))</f>
        <v>312</v>
      </c>
      <c r="CV42" s="2342">
        <f>INDEX(CV22:CV25,MATCH(E46,A22:A25))</f>
        <v>0</v>
      </c>
      <c r="CW42" s="2342">
        <f>INDEX(CW22:CW25,MATCH(E46,A22:A25))</f>
        <v>55</v>
      </c>
      <c r="CX42" s="2342">
        <f>INDEX(CX22:CX25,MATCH(E46,A22:A25))</f>
        <v>0</v>
      </c>
      <c r="CY42" s="2342">
        <f>INDEX(CY22:CY25,MATCH(E46,A22:A25))</f>
        <v>79</v>
      </c>
      <c r="CZ42" s="2342"/>
      <c r="DA42" s="2342">
        <f>INDEX(DA22:DA25,MATCH(E46,A22:A25))</f>
        <v>487</v>
      </c>
      <c r="DB42" s="2342">
        <f>INDEX(DB22:DB25,MATCH(E46,A22:A25))</f>
        <v>0</v>
      </c>
      <c r="DC42" s="2342">
        <f>INDEX(DC22:DC25,MATCH(E46,A22:A25))</f>
        <v>411</v>
      </c>
      <c r="DD42" s="2342">
        <f>INDEX(DD22:DD25,MATCH(E46,A22:A25))</f>
        <v>10</v>
      </c>
      <c r="DE42" s="2342">
        <f>INDEX(DE22:DE25,MATCH(E46,A22:A25))</f>
        <v>16</v>
      </c>
      <c r="DF42" s="2342">
        <f>INDEX(DF22:DF25,MATCH(E46,A22:A25))</f>
        <v>120</v>
      </c>
      <c r="DG42" s="2342">
        <f>INDEX(DG22:DG25,MATCH(E46,A22:A25))</f>
        <v>0</v>
      </c>
      <c r="DH42" s="2342">
        <f>INDEX(DH22:DH25,MATCH(E46,A22:A25))</f>
        <v>0</v>
      </c>
      <c r="DI42" s="2342">
        <f>INDEX(DI22:DI25,MATCH(E46,A22:A25))</f>
        <v>0</v>
      </c>
      <c r="DJ42" s="2342">
        <f>INDEX(DJ22:DJ25,MATCH(E46,A22:A25))</f>
        <v>0</v>
      </c>
      <c r="DK42" s="2342">
        <f>INDEX(DK22:DK25,MATCH(E46,A22:A25))</f>
        <v>8</v>
      </c>
      <c r="DL42" s="2342">
        <f>INDEX(DL22:DL25,MATCH(E46,A22:A25))</f>
        <v>184</v>
      </c>
      <c r="DM42" s="2342">
        <f>INDEX(DM22:DM25,MATCH(E46,A22:A25))</f>
        <v>21</v>
      </c>
      <c r="DN42" s="2342">
        <f>INDEX(DN22:DN25,MATCH(E46,A22:A25))</f>
        <v>16</v>
      </c>
      <c r="DO42" s="2342">
        <f>INDEX(DO22:DO25,MATCH(E46,A22:A25))</f>
        <v>0</v>
      </c>
      <c r="DP42" s="2342">
        <f>INDEX(DP22:DP25,MATCH(E46,A22:A25))</f>
        <v>0</v>
      </c>
      <c r="DQ42" s="2342">
        <f>INDEX(DQ22:DQ25,MATCH(E46,A22:A25))</f>
        <v>0</v>
      </c>
      <c r="DR42" s="2342">
        <f>INDEX(DR22:DR25,MATCH(E46,A22:A25))</f>
        <v>0</v>
      </c>
      <c r="DS42" s="2342">
        <f>INDEX(DS22:DS25,MATCH(E46,A22:A25))</f>
        <v>0</v>
      </c>
      <c r="DT42" s="2342">
        <f>INDEX(DT22:DT25,MATCH(E46,A22:A25))</f>
        <v>50</v>
      </c>
      <c r="DU42" s="2342">
        <f>INDEX(DU22:DU25,MATCH(E46,A22:A25))</f>
        <v>40</v>
      </c>
      <c r="DV42" s="2342">
        <f>INDEX(DV22:DV25,MATCH(E46,A22:A25))</f>
        <v>43</v>
      </c>
      <c r="DW42" s="2342">
        <f>INDEX(DW22:DW25,MATCH(E46,A22:A25))</f>
        <v>0</v>
      </c>
      <c r="DX42" s="2342">
        <f>INDEX(DX22:DX25,MATCH(E46,A22:A25))</f>
        <v>8</v>
      </c>
      <c r="DY42" s="2342">
        <f>INDEX(DY22:DY25,MATCH(E46,A22:A25))</f>
        <v>40</v>
      </c>
      <c r="DZ42" s="2342">
        <f>INDEX(DZ22:DZ25,MATCH(E46,A22:A25))</f>
        <v>18</v>
      </c>
      <c r="EA42" s="2342">
        <f>INDEX(EA22:EA25,MATCH(E46,A22:A25))</f>
        <v>10</v>
      </c>
      <c r="EB42" s="2342">
        <f>INDEX(EB22:EB25,MATCH(E46,A22:A25))</f>
        <v>8</v>
      </c>
      <c r="EC42" s="2342">
        <f>INDEX(EC22:EC25,MATCH(E46,A22:A25))</f>
        <v>0</v>
      </c>
      <c r="ED42" s="2342">
        <f>INDEX(ED22:ED25,MATCH(E46,A22:A25))</f>
        <v>0</v>
      </c>
      <c r="EE42" s="2342">
        <f>INDEX(EE22:EE25,MATCH(E46,A22:A25))</f>
        <v>0</v>
      </c>
      <c r="EF42" s="2342">
        <f>INDEX(EF22:EF25,MATCH(E46,A22:A25))</f>
        <v>0</v>
      </c>
      <c r="EG42" s="2342">
        <f>INDEX(EG22:EG25,MATCH(E46,A22:A25))</f>
        <v>0</v>
      </c>
      <c r="EH42" s="2555">
        <f>INDEX(EH21:EH25,MATCH(E46,A21:A25))</f>
        <v>215</v>
      </c>
      <c r="EI42" s="2555">
        <f>INDEX(EI21:EI25,MATCH(E46,A21:A25))</f>
        <v>0</v>
      </c>
      <c r="EJ42" s="2555">
        <f>INDEX(EJ21:EJ25,MATCH(E46,A21:A25))</f>
        <v>0</v>
      </c>
      <c r="EK42" s="2555">
        <f>INDEX(EK21:EK25,MATCH(E46,A21:A25))</f>
        <v>144</v>
      </c>
      <c r="EL42" s="2555">
        <f>INDEX(EL21:EL25,MATCH(E46,A21:A25))</f>
        <v>94</v>
      </c>
      <c r="EM42" s="2555">
        <f>INDEX(EM22:EM25,MATCH(E46,A22:A25))</f>
        <v>0</v>
      </c>
      <c r="EN42" s="2555">
        <f>INDEX(EN22:EN25,MATCH(E46,A22:A25))</f>
        <v>153</v>
      </c>
      <c r="EO42" s="2555">
        <f>INDEX(EO22:EO25,MATCH(E46,A22:A25))</f>
        <v>0</v>
      </c>
      <c r="EP42" s="1706"/>
      <c r="EQ42" s="2647">
        <f>SUM(B42:EP42)</f>
        <v>8318</v>
      </c>
      <c r="ER42" s="1792" t="s">
        <v>1062</v>
      </c>
      <c r="ES42" s="1793"/>
      <c r="ET42" s="1793"/>
      <c r="EU42" s="1793"/>
      <c r="EV42" s="1793"/>
      <c r="EW42" s="1793"/>
      <c r="EX42" s="1793"/>
      <c r="EY42" s="1793"/>
      <c r="EZ42" s="1793"/>
      <c r="FA42" s="1793"/>
      <c r="FB42" s="1793"/>
      <c r="FC42" s="1794"/>
      <c r="FD42" s="1794"/>
    </row>
    <row r="43" spans="1:233" ht="35.25" customHeight="1" thickBot="1">
      <c r="A43" s="1704" t="s">
        <v>149</v>
      </c>
      <c r="B43" s="1739">
        <f>INDEX(B30:B36,MATCH(E47,A30:A36))</f>
        <v>0</v>
      </c>
      <c r="C43" s="1705">
        <f>INDEX(C30:C36,MATCH(E47,A30:A36))</f>
        <v>0</v>
      </c>
      <c r="D43" s="1705">
        <f>INDEX(D30:D36,MATCH(E47,A30:A36))</f>
        <v>0</v>
      </c>
      <c r="E43" s="1705">
        <f>INDEX(E30:E36,MATCH(E47,A30:A36))</f>
        <v>0</v>
      </c>
      <c r="F43" s="1705">
        <f>INDEX(F30:F36,MATCH(E47,A30:A36))</f>
        <v>0</v>
      </c>
      <c r="G43" s="1705">
        <f>INDEX(G30:G36,MATCH(E47,A30:A36))</f>
        <v>0</v>
      </c>
      <c r="H43" s="1705">
        <f>INDEX(H30:H36,MATCH(E47,A30:A36))</f>
        <v>0</v>
      </c>
      <c r="I43" s="1705">
        <f>INDEX(I30:I36,MATCH(E47,A30:A36))</f>
        <v>0</v>
      </c>
      <c r="J43" s="1705">
        <f>INDEX(J30:J36,MATCH(E47,A30:A36))</f>
        <v>0</v>
      </c>
      <c r="K43" s="1705">
        <f>INDEX(K30:K36,MATCH(E47,A30:A36))</f>
        <v>0</v>
      </c>
      <c r="L43" s="1705">
        <f>INDEX(L30:L36,MATCH(E47,A30:A36))</f>
        <v>0</v>
      </c>
      <c r="M43" s="1705">
        <f>INDEX(M30:M36,MATCH(E47,A30:A36))</f>
        <v>0</v>
      </c>
      <c r="N43" s="1705">
        <f>INDEX(N30:N36,MATCH(E47,A30:A36))</f>
        <v>0</v>
      </c>
      <c r="O43" s="1705">
        <f>INDEX(O30:O36,MATCH(E47,A30:A36))</f>
        <v>0</v>
      </c>
      <c r="P43" s="1705">
        <f>INDEX(P30:P36,MATCH(E47,A30:A36))</f>
        <v>0</v>
      </c>
      <c r="Q43" s="1705">
        <f>INDEX(Q30:Q36,MATCH(E47,A30:A36))</f>
        <v>0</v>
      </c>
      <c r="R43" s="1705">
        <f>INDEX(R30:R36,MATCH(E47,A30:A36))</f>
        <v>0</v>
      </c>
      <c r="S43" s="1705">
        <f>INDEX(S30:S36,MATCH(E47,A30:A36))</f>
        <v>0</v>
      </c>
      <c r="T43" s="1705">
        <f>INDEX(T30:T36,MATCH(E47,A30:A36))</f>
        <v>0</v>
      </c>
      <c r="U43" s="1705">
        <f>INDEX(U30:U36,MATCH(E47,A30:A36))</f>
        <v>0</v>
      </c>
      <c r="V43" s="1705">
        <f>INDEX(V30:V36,MATCH(E47,A30:A36))</f>
        <v>0</v>
      </c>
      <c r="W43" s="1705">
        <f>INDEX(W30:W36,MATCH(E47,A30:A36))</f>
        <v>0</v>
      </c>
      <c r="X43" s="1705">
        <f>INDEX(X30:X36,MATCH(E47,A30:A36))</f>
        <v>0</v>
      </c>
      <c r="Y43" s="1705">
        <f>INDEX(Y30:Y36,MATCH(E47,A30:A36))</f>
        <v>0</v>
      </c>
      <c r="Z43" s="1705">
        <f>INDEX(Z30:Z36,MATCH(E47,A30:A36))</f>
        <v>0</v>
      </c>
      <c r="AA43" s="1705">
        <f>INDEX(AA30:AA36,MATCH(E47,A30:A36))</f>
        <v>0</v>
      </c>
      <c r="AB43" s="1705">
        <f>INDEX(AB30:AB36,MATCH(E47,A30:A36))</f>
        <v>0</v>
      </c>
      <c r="AC43" s="1705">
        <f>INDEX(AC30:AC36,MATCH(E47,A30:A36))</f>
        <v>0</v>
      </c>
      <c r="AD43" s="1705">
        <f>INDEX(AD30:AD36,MATCH(E47,A30:A36))</f>
        <v>0</v>
      </c>
      <c r="AE43" s="1705">
        <f>INDEX(AE30:AE36,MATCH(E47,A30:A36))</f>
        <v>0</v>
      </c>
      <c r="AF43" s="1705">
        <f>INDEX(AF30:AF36,MATCH(E47,A30:A36))</f>
        <v>0</v>
      </c>
      <c r="AG43" s="1705">
        <f>INDEX(AG30:AG36,MATCH(E47,A30:A36))</f>
        <v>0</v>
      </c>
      <c r="AH43" s="1705">
        <f>INDEX(AH30:AH36,MATCH(E47,A30:A36))</f>
        <v>0</v>
      </c>
      <c r="AI43" s="1705">
        <f>INDEX(AI30:AI36,MATCH(E47,A30:A36))</f>
        <v>0</v>
      </c>
      <c r="AJ43" s="1705">
        <f>INDEX(AJ30:AJ36,MATCH(E47,A30:A36))</f>
        <v>0</v>
      </c>
      <c r="AK43" s="1705">
        <f>INDEX(AK30:AK36,MATCH(E47,A30:A36))</f>
        <v>0</v>
      </c>
      <c r="AL43" s="1705">
        <f>INDEX(AL30:AL36,MATCH(E47,A30:A36))</f>
        <v>0</v>
      </c>
      <c r="AM43" s="1705">
        <f>INDEX(AM30:AM36,MATCH(E47,A30:A36))</f>
        <v>0</v>
      </c>
      <c r="AN43" s="1705">
        <f>INDEX(AN30:AN36,MATCH(E47,A30:A36))</f>
        <v>0</v>
      </c>
      <c r="AO43" s="1705">
        <f>INDEX(AO30:AO36,MATCH(E47,A30:A36))</f>
        <v>0</v>
      </c>
      <c r="AP43" s="1705">
        <f>INDEX(AP30:AP36,MATCH(E47,A30:A36))</f>
        <v>0</v>
      </c>
      <c r="AQ43" s="1705">
        <f>INDEX(AQ30:AQ36,MATCH(E47,A30:A36))</f>
        <v>0</v>
      </c>
      <c r="AR43" s="1705">
        <f>INDEX(AR30:AR36,MATCH(E47,A30:A36))</f>
        <v>0</v>
      </c>
      <c r="AS43" s="1705">
        <f>INDEX(AS30:AS36,MATCH(E47,A30:A36))</f>
        <v>0</v>
      </c>
      <c r="AT43" s="1705">
        <f>INDEX(AT30:AT36,MATCH(E47,A30:A36))</f>
        <v>0</v>
      </c>
      <c r="AU43" s="1705">
        <f>INDEX(AU30:AU36,MATCH(E47,A30:A36))</f>
        <v>0</v>
      </c>
      <c r="AV43" s="1705">
        <f>INDEX(AV30:AV36,MATCH(E47,A30:A36))</f>
        <v>0</v>
      </c>
      <c r="AW43" s="1705">
        <f>INDEX(AW30:AW36,MATCH(E47,A30:A36))</f>
        <v>0</v>
      </c>
      <c r="AX43" s="1705">
        <f>INDEX(AX30:AX36,MATCH(E47,A30:A36))</f>
        <v>0</v>
      </c>
      <c r="AY43" s="1705">
        <f>INDEX(AY30:AY36,MATCH(E47,A30:A36))</f>
        <v>0</v>
      </c>
      <c r="AZ43" s="1705">
        <f>INDEX(AZ30:AZ36,MATCH(E47,A30:A36))</f>
        <v>0</v>
      </c>
      <c r="BA43" s="1705">
        <f>INDEX(BA30:BA36,MATCH(E47,A30:A36))</f>
        <v>0</v>
      </c>
      <c r="BB43" s="1705">
        <f>INDEX(BB30:BB36,MATCH(E47,A30:A36))</f>
        <v>0</v>
      </c>
      <c r="BC43" s="1705">
        <f>INDEX(BC30:BC36,MATCH(E47,A30:A36))</f>
        <v>0</v>
      </c>
      <c r="BD43" s="1705">
        <f>INDEX(BD30:BD36,MATCH(E47,A30:A36))</f>
        <v>0</v>
      </c>
      <c r="BE43" s="1705">
        <f>INDEX(BE30:BE36,MATCH(E47,A30:A36))</f>
        <v>0</v>
      </c>
      <c r="BF43" s="1705">
        <f>INDEX(BF30:BF36,MATCH(E47,A30:A36))</f>
        <v>0</v>
      </c>
      <c r="BG43" s="1705">
        <f>INDEX(BG30:BG36,MATCH(E47,A30:A36))</f>
        <v>0</v>
      </c>
      <c r="BH43" s="1705">
        <f>INDEX(BH30:BH36,MATCH(E47,A30:A36))</f>
        <v>0</v>
      </c>
      <c r="BI43" s="1705">
        <f>INDEX(BI30:BI36,MATCH(E47,A30:A36))</f>
        <v>0</v>
      </c>
      <c r="BJ43" s="1705">
        <f>INDEX(BJ30:BJ36,MATCH(E47,A30:A36))</f>
        <v>0</v>
      </c>
      <c r="BK43" s="1705">
        <f>INDEX(BK30:BK36,MATCH(E47,A30:A36))</f>
        <v>0</v>
      </c>
      <c r="BL43" s="1705">
        <f>INDEX(BL30:BL36,MATCH(E47,A30:A36))</f>
        <v>0</v>
      </c>
      <c r="BM43" s="1705">
        <f>INDEX(BM30:BM36,MATCH(E47,A30:A36))</f>
        <v>0</v>
      </c>
      <c r="BN43" s="1705">
        <f>INDEX(BN30:BN36,MATCH(E47,A30:A36))</f>
        <v>0</v>
      </c>
      <c r="BO43" s="1705">
        <f>INDEX(BO30:BO36,MATCH(E47,A30:A36))</f>
        <v>0</v>
      </c>
      <c r="BP43" s="1705">
        <f>INDEX(BP30:BP36,MATCH(E47,A30:A36))</f>
        <v>0</v>
      </c>
      <c r="BQ43" s="1705">
        <f>INDEX(BQ30:BQ36,MATCH(E47,A30:A36))</f>
        <v>0</v>
      </c>
      <c r="BR43" s="1705">
        <f>INDEX(BR30:BR36,MATCH(E47,A30:A36))</f>
        <v>0</v>
      </c>
      <c r="BS43" s="1705">
        <f>INDEX(BS30:BS36,MATCH(E47,A30:A36))</f>
        <v>0</v>
      </c>
      <c r="BT43" s="1705">
        <f>INDEX(BT30:BT36,MATCH(E47,A30:A36))</f>
        <v>0</v>
      </c>
      <c r="BU43" s="1705">
        <f>INDEX(BU30:BU36,MATCH(E47,A30:A36))</f>
        <v>0</v>
      </c>
      <c r="BV43" s="1705">
        <f>INDEX(BV30:BV36,MATCH(E47,A30:A36))</f>
        <v>0</v>
      </c>
      <c r="BW43" s="1705">
        <f>INDEX(BW30:BW36,MATCH(E47,A30:A36))</f>
        <v>0</v>
      </c>
      <c r="BX43" s="1705">
        <f>INDEX(BX30:BX36,MATCH(E47,A30:A36))</f>
        <v>0</v>
      </c>
      <c r="BY43" s="1705">
        <f>INDEX(BY30:BY36,MATCH(E47,A30:A36))</f>
        <v>0</v>
      </c>
      <c r="BZ43" s="1705">
        <f>INDEX(BZ30:BZ36,MATCH(E47,A30:A36))</f>
        <v>0</v>
      </c>
      <c r="CA43" s="1705">
        <f>INDEX(CA30:CA36,MATCH(E47,A30:A36))</f>
        <v>0</v>
      </c>
      <c r="CB43" s="1705">
        <f>INDEX(CB30:CB36,MATCH(E47,A30:A36))</f>
        <v>0</v>
      </c>
      <c r="CC43" s="1705">
        <f>INDEX(CC30:CC36,MATCH(E47,A30:A36))</f>
        <v>0</v>
      </c>
      <c r="CD43" s="1705">
        <f>INDEX(CD30:CD36,MATCH(E47,A30:A36))</f>
        <v>0</v>
      </c>
      <c r="CE43" s="1705">
        <f>INDEX(CE30:CE36,MATCH(E47,A30:A36))</f>
        <v>0</v>
      </c>
      <c r="CF43" s="1705">
        <f>INDEX(CF30:CF36,MATCH(E47,A30:A36))</f>
        <v>0</v>
      </c>
      <c r="CG43" s="1705">
        <f>INDEX(CG30:CG36,MATCH(E47,A30:A36))</f>
        <v>0</v>
      </c>
      <c r="CH43" s="1705">
        <f>INDEX(CH30:CH36,MATCH(E47,A30:A36))</f>
        <v>0</v>
      </c>
      <c r="CI43" s="1705">
        <f>INDEX(CI30:CI36,MATCH(E47,A30:A36))</f>
        <v>0</v>
      </c>
      <c r="CJ43" s="1705">
        <f>INDEX(CJ30:CJ36,MATCH(E47,A30:A36))</f>
        <v>0</v>
      </c>
      <c r="CK43" s="1705">
        <f>INDEX(CK30:CK36,MATCH(E47,A30:A36))</f>
        <v>0</v>
      </c>
      <c r="CL43" s="1705">
        <f>INDEX(CL30:CL36,MATCH(E47,A30:A36))</f>
        <v>0</v>
      </c>
      <c r="CM43" s="1705">
        <f>INDEX(CM30:CM36,MATCH(E47,A30:A36))</f>
        <v>0</v>
      </c>
      <c r="CN43" s="1705">
        <f>INDEX(CN30:CN36,MATCH(E47,A30:A36))</f>
        <v>0</v>
      </c>
      <c r="CO43" s="1705">
        <f>INDEX(CO30:CO36,MATCH(E47,A30:A36))</f>
        <v>0</v>
      </c>
      <c r="CP43" s="1705">
        <f>INDEX(CP30:CP36,MATCH(E47,A30:A36))</f>
        <v>0</v>
      </c>
      <c r="CQ43" s="1705">
        <f>INDEX(CQ30:CQ36,MATCH(E47,A30:A36))</f>
        <v>0</v>
      </c>
      <c r="CR43" s="1705">
        <f>INDEX(CR30:CR36,MATCH(E47,A30:A36))</f>
        <v>0</v>
      </c>
      <c r="CS43" s="1705" t="e">
        <f>INDEX(CS31:CS36,MATCH(E47,A31:A36))</f>
        <v>#N/A</v>
      </c>
      <c r="CT43" s="1705" t="e">
        <f>INDEX(CT31:CT36,MATCH(E47,A31:A36))</f>
        <v>#N/A</v>
      </c>
      <c r="CU43" s="1705" t="e">
        <f>INDEX(CU31:CU36,MATCH(E47,A31:A36))</f>
        <v>#N/A</v>
      </c>
      <c r="CV43" s="1705" t="e">
        <f>INDEX(CV31:CV36,MATCH(E47,A31:A36))</f>
        <v>#N/A</v>
      </c>
      <c r="CW43" s="1705" t="e">
        <f>INDEX(CW31:CW36,MATCH(E47,A31:A36))</f>
        <v>#N/A</v>
      </c>
      <c r="CX43" s="1705" t="e">
        <f>INDEX(CX31:CX36,MATCH(E47,A31:A36))</f>
        <v>#N/A</v>
      </c>
      <c r="CY43" s="1705" t="e">
        <f>INDEX(CY31:CY36,MATCH(E47,A31:A36))</f>
        <v>#N/A</v>
      </c>
      <c r="CZ43" s="1705"/>
      <c r="DA43" s="1705">
        <f>INDEX(DA30:DA36,MATCH(E47,A30:A36))</f>
        <v>0</v>
      </c>
      <c r="DB43" s="1705">
        <f>INDEX(DB30:DB36,MATCH(E47,A30:A36))</f>
        <v>0</v>
      </c>
      <c r="DC43" s="1705">
        <f>INDEX(DC30:DC36,MATCH(E47,A30:A36))</f>
        <v>0</v>
      </c>
      <c r="DD43" s="1705">
        <f>INDEX(DD30:DD36,MATCH(E47,A30:A36))</f>
        <v>0</v>
      </c>
      <c r="DE43" s="1705">
        <f>INDEX(DE30:DE36,MATCH(E47,A30:A36))</f>
        <v>0</v>
      </c>
      <c r="DF43" s="1705">
        <f>INDEX(DF30:DF36,MATCH(E47,A30:A36))</f>
        <v>0</v>
      </c>
      <c r="DG43" s="1705">
        <f>INDEX(DG30:DG36,MATCH(E47,A30:A36))</f>
        <v>0</v>
      </c>
      <c r="DH43" s="1705">
        <f>INDEX(DH30:DH36,MATCH(E47,A30:A36))</f>
        <v>0</v>
      </c>
      <c r="DI43" s="1705">
        <f>INDEX(DI30:DI36,MATCH(E47,A30:A36))</f>
        <v>0</v>
      </c>
      <c r="DJ43" s="1705">
        <f>INDEX(DJ30:DJ36,MATCH(E47,A30:A36))</f>
        <v>0</v>
      </c>
      <c r="DK43" s="1705">
        <f>INDEX(DK30:DK36,MATCH(E47,A30:A36))</f>
        <v>0</v>
      </c>
      <c r="DL43" s="1705">
        <f>INDEX(DL30:DL36,MATCH(E47,A30:A36))</f>
        <v>0</v>
      </c>
      <c r="DM43" s="1705">
        <f>INDEX(DM30:DM36,MATCH(E47,A30:A36))</f>
        <v>0</v>
      </c>
      <c r="DN43" s="1705">
        <f>INDEX(DN30:DN36,MATCH(E47,A30:A36))</f>
        <v>0</v>
      </c>
      <c r="DO43" s="1705">
        <f>INDEX(DO30:DO36,MATCH(E47,A30:A36))</f>
        <v>0</v>
      </c>
      <c r="DP43" s="1705">
        <f>INDEX(DP30:DP36,MATCH(E47,A30:A36))</f>
        <v>0</v>
      </c>
      <c r="DQ43" s="1705">
        <f>INDEX(DQ30:DQ36,MATCH(E47,A30:A36))</f>
        <v>0</v>
      </c>
      <c r="DR43" s="1705">
        <f>INDEX(DR30:DR36,MATCH(E47,A30:A36))</f>
        <v>0</v>
      </c>
      <c r="DS43" s="1705">
        <f>INDEX(DS30:DS36,MATCH(E47,A30:A36))</f>
        <v>0</v>
      </c>
      <c r="DT43" s="1705">
        <f>INDEX(DT30:DT36,MATCH(E47,A30:A36))</f>
        <v>0</v>
      </c>
      <c r="DU43" s="1705">
        <f>INDEX(DU30:DU36,MATCH(E47,A30:A36))</f>
        <v>0</v>
      </c>
      <c r="DV43" s="1705">
        <f>INDEX(DV30:DV36,MATCH(E47,A30:A36))</f>
        <v>0</v>
      </c>
      <c r="DW43" s="1705">
        <f>INDEX(DW30:DW36,MATCH(E47,A30:A36))</f>
        <v>0</v>
      </c>
      <c r="DX43" s="1705">
        <f>INDEX(DX30:DX36,MATCH(E47,A30:A36))</f>
        <v>0</v>
      </c>
      <c r="DY43" s="1705">
        <f>INDEX(DY30:DY36,MATCH(E47,A30:A36))</f>
        <v>0</v>
      </c>
      <c r="DZ43" s="1705">
        <f>INDEX(DZ30:DZ36,MATCH(E47,A30:A36))</f>
        <v>0</v>
      </c>
      <c r="EA43" s="1705">
        <f>INDEX(EA30:EA36,MATCH(E47,A30:A36))</f>
        <v>0</v>
      </c>
      <c r="EB43" s="1705">
        <f>INDEX(EB30:EB36,MATCH(E47,A30:A36))</f>
        <v>0</v>
      </c>
      <c r="EC43" s="1705">
        <f>INDEX(EC30:EC36,MATCH(E47,A30:A36))</f>
        <v>0</v>
      </c>
      <c r="ED43" s="1705">
        <f>INDEX(ED30:ED36,MATCH(E47,A30:A36))</f>
        <v>0</v>
      </c>
      <c r="EE43" s="1705">
        <f>INDEX(EE30:EE36,MATCH(E47,A30:A36))</f>
        <v>0</v>
      </c>
      <c r="EF43" s="1705">
        <f>INDEX(EF30:EF36,MATCH(E47,A30:A36))</f>
        <v>0</v>
      </c>
      <c r="EG43" s="1705">
        <f>INDEX(EG30:EG36,MATCH(E47,A30:A36))</f>
        <v>0</v>
      </c>
      <c r="EH43" s="1706">
        <f>INDEX(EH30:EH36,MATCH(E47,A30:A36))</f>
        <v>0</v>
      </c>
      <c r="EI43" s="1706">
        <f>INDEX(EI30:EI36,MATCH(E47,A30:A36))</f>
        <v>0</v>
      </c>
      <c r="EJ43" s="1706">
        <f>INDEX(EJ30:EJ36,MATCH(E47,A30:A36))</f>
        <v>0</v>
      </c>
      <c r="EK43" s="1706">
        <f>INDEX(EK30:EK36,MATCH(E47,A30:A36))</f>
        <v>0</v>
      </c>
      <c r="EL43" s="1706">
        <f>INDEX(EL30:EL36,MATCH(E47,A30:A36))</f>
        <v>0</v>
      </c>
      <c r="EM43" s="1706" t="e">
        <f>INDEX(EM31:EM36,MATCH(E47,A31:A36))</f>
        <v>#N/A</v>
      </c>
      <c r="EN43" s="1706" t="e">
        <f>INDEX(EN31:EN36,MATCH(E47,A31:A36))</f>
        <v>#N/A</v>
      </c>
      <c r="EO43" s="1706" t="e">
        <f>INDEX(EO31:EO36,MATCH(E47,A31:A36))</f>
        <v>#N/A</v>
      </c>
      <c r="EP43" s="1706"/>
      <c r="EQ43" s="1765" t="e">
        <f>SUM(B43:EP43)</f>
        <v>#N/A</v>
      </c>
      <c r="ER43" s="1792" t="s">
        <v>1063</v>
      </c>
      <c r="ES43" s="1793"/>
      <c r="ET43" s="1793"/>
      <c r="EU43" s="1793"/>
      <c r="EV43" s="1793"/>
      <c r="EW43" s="1793"/>
      <c r="EX43" s="1793"/>
      <c r="EY43" s="1793"/>
      <c r="EZ43" s="1793"/>
      <c r="FA43" s="1793"/>
      <c r="FB43" s="1793"/>
      <c r="FC43" s="1794"/>
      <c r="FD43" s="1794"/>
    </row>
    <row r="44" spans="1:233" ht="36.75" customHeight="1">
      <c r="DF44" s="303"/>
    </row>
    <row r="45" spans="1:233" ht="36.75" customHeight="1">
      <c r="DF45" s="303"/>
    </row>
    <row r="46" spans="1:233" ht="28.5" customHeight="1">
      <c r="A46" s="316"/>
      <c r="B46" s="3638" t="s">
        <v>1000</v>
      </c>
      <c r="C46" s="3639"/>
      <c r="D46" s="2645">
        <f>MAX(ES22:ES25)</f>
        <v>8318</v>
      </c>
      <c r="E46" s="1637">
        <f>INDEX(A21:A35,MATCH(D46,ES21:ES25,0))</f>
        <v>0.375</v>
      </c>
      <c r="DF46" s="303"/>
      <c r="EI46" s="2646"/>
    </row>
    <row r="47" spans="1:233" ht="24" customHeight="1">
      <c r="A47" s="365"/>
      <c r="B47" s="3640" t="s">
        <v>1001</v>
      </c>
      <c r="C47" s="3641"/>
      <c r="D47" s="1769">
        <f>MAX(ES30:ES36)</f>
        <v>0</v>
      </c>
      <c r="E47" s="1637">
        <f>INDEX(A30:A36,MATCH(D47,ES30:ES36,0))</f>
        <v>0.70833333333333337</v>
      </c>
      <c r="DF47" s="303"/>
      <c r="EG47" s="297"/>
      <c r="EH47" s="297"/>
      <c r="EI47" s="297"/>
      <c r="EJ47" s="297"/>
      <c r="EK47" s="297"/>
      <c r="EL47" s="297"/>
      <c r="EM47" s="297"/>
      <c r="EN47" s="297"/>
      <c r="EO47" s="297"/>
    </row>
    <row r="48" spans="1:233">
      <c r="A48" s="332"/>
      <c r="B48" s="3637" t="s">
        <v>998</v>
      </c>
      <c r="C48" s="3637"/>
      <c r="D48" s="1638">
        <f>MIN(ES14:ES21)</f>
        <v>7870</v>
      </c>
      <c r="E48" s="1637">
        <f>INDEX(A14:A21,MATCH(D48,ES14:ES21,0))</f>
        <v>0.33333333333333331</v>
      </c>
    </row>
    <row r="49" spans="1:233">
      <c r="A49" s="333"/>
    </row>
    <row r="51" spans="1:233" ht="13.8">
      <c r="B51" s="297">
        <f>B25-B42</f>
        <v>-30</v>
      </c>
      <c r="C51" s="297">
        <f t="shared" ref="C51:BJ51" si="23">C25-C42</f>
        <v>-120</v>
      </c>
      <c r="D51" s="297">
        <f t="shared" si="23"/>
        <v>0</v>
      </c>
      <c r="E51" s="297">
        <f t="shared" si="23"/>
        <v>0</v>
      </c>
      <c r="F51" s="297">
        <f t="shared" si="23"/>
        <v>-365</v>
      </c>
      <c r="G51" s="297">
        <f t="shared" si="23"/>
        <v>-89</v>
      </c>
      <c r="H51" s="297">
        <f t="shared" si="23"/>
        <v>-20</v>
      </c>
      <c r="I51" s="297">
        <f t="shared" si="23"/>
        <v>-390</v>
      </c>
      <c r="J51" s="297">
        <f t="shared" si="23"/>
        <v>-270</v>
      </c>
      <c r="K51" s="297">
        <f t="shared" si="23"/>
        <v>0</v>
      </c>
      <c r="L51" s="297">
        <f t="shared" si="23"/>
        <v>0</v>
      </c>
      <c r="M51" s="297">
        <f t="shared" si="23"/>
        <v>-400</v>
      </c>
      <c r="N51" s="297">
        <f t="shared" si="23"/>
        <v>-200</v>
      </c>
      <c r="O51" s="297">
        <f t="shared" si="23"/>
        <v>-7</v>
      </c>
      <c r="P51" s="297">
        <f t="shared" si="23"/>
        <v>-15</v>
      </c>
      <c r="Q51" s="297">
        <f t="shared" si="23"/>
        <v>-15</v>
      </c>
      <c r="R51" s="297">
        <f t="shared" si="23"/>
        <v>-218</v>
      </c>
      <c r="S51" s="297">
        <f t="shared" si="23"/>
        <v>0</v>
      </c>
      <c r="T51" s="297">
        <f t="shared" si="23"/>
        <v>0</v>
      </c>
      <c r="U51" s="297">
        <f t="shared" si="23"/>
        <v>0</v>
      </c>
      <c r="V51" s="297">
        <f t="shared" si="23"/>
        <v>-7</v>
      </c>
      <c r="W51" s="297">
        <f t="shared" si="23"/>
        <v>-7</v>
      </c>
      <c r="X51" s="297">
        <f t="shared" si="23"/>
        <v>-149</v>
      </c>
      <c r="Y51" s="297">
        <f t="shared" si="23"/>
        <v>-10</v>
      </c>
      <c r="Z51" s="297">
        <f t="shared" si="23"/>
        <v>-8</v>
      </c>
      <c r="AA51" s="297">
        <f t="shared" si="23"/>
        <v>-10</v>
      </c>
      <c r="AB51" s="297">
        <f t="shared" si="23"/>
        <v>-6</v>
      </c>
      <c r="AC51" s="297">
        <f t="shared" si="23"/>
        <v>-18</v>
      </c>
      <c r="AD51" s="297">
        <f t="shared" si="23"/>
        <v>-18</v>
      </c>
      <c r="AE51" s="297">
        <f t="shared" si="23"/>
        <v>-17</v>
      </c>
      <c r="AF51" s="297">
        <f t="shared" si="23"/>
        <v>0</v>
      </c>
      <c r="AG51" s="297">
        <f t="shared" si="23"/>
        <v>-25</v>
      </c>
      <c r="AH51" s="297">
        <f t="shared" si="23"/>
        <v>-32</v>
      </c>
      <c r="AI51" s="297">
        <f t="shared" si="23"/>
        <v>-17</v>
      </c>
      <c r="AJ51" s="297">
        <f t="shared" si="23"/>
        <v>-33</v>
      </c>
      <c r="AK51" s="297">
        <f t="shared" si="23"/>
        <v>-30</v>
      </c>
      <c r="AL51" s="297">
        <f t="shared" si="23"/>
        <v>0</v>
      </c>
      <c r="AM51" s="297">
        <f t="shared" si="23"/>
        <v>-30</v>
      </c>
      <c r="AN51" s="297">
        <f t="shared" si="23"/>
        <v>-80</v>
      </c>
      <c r="AO51" s="297">
        <f t="shared" si="23"/>
        <v>0</v>
      </c>
      <c r="AP51" s="297">
        <f t="shared" si="23"/>
        <v>0</v>
      </c>
      <c r="AQ51" s="297">
        <f t="shared" si="23"/>
        <v>-8</v>
      </c>
      <c r="AR51" s="297">
        <f t="shared" si="23"/>
        <v>0</v>
      </c>
      <c r="AS51" s="297">
        <f t="shared" si="23"/>
        <v>-40</v>
      </c>
      <c r="AT51" s="297">
        <f t="shared" si="23"/>
        <v>0</v>
      </c>
      <c r="AU51" s="297">
        <f t="shared" si="23"/>
        <v>-80</v>
      </c>
      <c r="AV51" s="297">
        <f t="shared" si="23"/>
        <v>0</v>
      </c>
      <c r="AW51" s="297">
        <f t="shared" si="23"/>
        <v>-50</v>
      </c>
      <c r="AX51" s="297">
        <f t="shared" si="23"/>
        <v>-64</v>
      </c>
      <c r="AY51" s="297">
        <f t="shared" si="23"/>
        <v>0</v>
      </c>
      <c r="AZ51" s="297">
        <f t="shared" si="23"/>
        <v>-90</v>
      </c>
      <c r="BA51" s="297">
        <f t="shared" si="23"/>
        <v>-85</v>
      </c>
      <c r="BB51" s="297">
        <f t="shared" si="23"/>
        <v>-26</v>
      </c>
      <c r="BC51" s="297">
        <f t="shared" si="23"/>
        <v>-19</v>
      </c>
      <c r="BD51" s="297">
        <f t="shared" si="23"/>
        <v>-3</v>
      </c>
      <c r="BE51" s="297">
        <f t="shared" si="23"/>
        <v>-100</v>
      </c>
      <c r="BF51" s="297">
        <f t="shared" si="23"/>
        <v>-100</v>
      </c>
      <c r="BG51" s="297">
        <f t="shared" si="23"/>
        <v>0</v>
      </c>
      <c r="BH51" s="297">
        <f t="shared" si="23"/>
        <v>-300</v>
      </c>
      <c r="BI51" s="297">
        <f t="shared" si="23"/>
        <v>-301</v>
      </c>
      <c r="BJ51" s="297">
        <f t="shared" si="23"/>
        <v>-189</v>
      </c>
      <c r="BK51" s="297">
        <f t="shared" ref="BK51:EB51" si="24">BK25-BK42</f>
        <v>-78</v>
      </c>
      <c r="BL51" s="297">
        <f t="shared" si="24"/>
        <v>-100</v>
      </c>
      <c r="BM51" s="297">
        <f t="shared" si="24"/>
        <v>-40</v>
      </c>
      <c r="BN51" s="297">
        <f t="shared" si="24"/>
        <v>0</v>
      </c>
      <c r="BO51" s="297">
        <f t="shared" si="24"/>
        <v>-5</v>
      </c>
      <c r="BP51" s="297">
        <f t="shared" si="24"/>
        <v>-12</v>
      </c>
      <c r="BQ51" s="297">
        <f t="shared" si="24"/>
        <v>-42</v>
      </c>
      <c r="BR51" s="297">
        <f t="shared" si="24"/>
        <v>0</v>
      </c>
      <c r="BS51" s="297">
        <f t="shared" si="24"/>
        <v>0</v>
      </c>
      <c r="BT51" s="297">
        <f t="shared" si="24"/>
        <v>-22</v>
      </c>
      <c r="BU51" s="297">
        <f t="shared" si="24"/>
        <v>-11</v>
      </c>
      <c r="BV51" s="297">
        <f t="shared" si="24"/>
        <v>-25</v>
      </c>
      <c r="BW51" s="297">
        <f t="shared" si="24"/>
        <v>-22</v>
      </c>
      <c r="BX51" s="297">
        <f t="shared" si="24"/>
        <v>-104</v>
      </c>
      <c r="BY51" s="297">
        <f t="shared" si="24"/>
        <v>-44</v>
      </c>
      <c r="BZ51" s="297">
        <f t="shared" si="24"/>
        <v>-48</v>
      </c>
      <c r="CA51" s="297">
        <f t="shared" si="24"/>
        <v>-20</v>
      </c>
      <c r="CB51" s="297">
        <f t="shared" si="24"/>
        <v>-1</v>
      </c>
      <c r="CC51" s="297">
        <f t="shared" si="24"/>
        <v>-70</v>
      </c>
      <c r="CD51" s="297">
        <f t="shared" si="24"/>
        <v>-60</v>
      </c>
      <c r="CE51" s="297">
        <f t="shared" si="24"/>
        <v>-35</v>
      </c>
      <c r="CF51" s="297">
        <f t="shared" si="24"/>
        <v>-47</v>
      </c>
      <c r="CG51" s="297">
        <f t="shared" si="24"/>
        <v>0</v>
      </c>
      <c r="CH51" s="297">
        <f t="shared" si="24"/>
        <v>-300</v>
      </c>
      <c r="CI51" s="297">
        <f t="shared" si="24"/>
        <v>0</v>
      </c>
      <c r="CJ51" s="297">
        <f t="shared" si="24"/>
        <v>-86</v>
      </c>
      <c r="CK51" s="297">
        <f t="shared" si="24"/>
        <v>-47</v>
      </c>
      <c r="CL51" s="297">
        <f t="shared" si="24"/>
        <v>-80</v>
      </c>
      <c r="CM51" s="297">
        <f t="shared" si="24"/>
        <v>0</v>
      </c>
      <c r="CN51" s="297">
        <f t="shared" si="24"/>
        <v>-44</v>
      </c>
      <c r="CO51" s="297">
        <f t="shared" si="24"/>
        <v>-7</v>
      </c>
      <c r="CP51" s="297">
        <f t="shared" si="24"/>
        <v>-270</v>
      </c>
      <c r="CQ51" s="297">
        <f t="shared" si="24"/>
        <v>-22</v>
      </c>
      <c r="CR51" s="297">
        <f t="shared" si="24"/>
        <v>-11</v>
      </c>
      <c r="CS51" s="297"/>
      <c r="CT51" s="297"/>
      <c r="CU51" s="297"/>
      <c r="CV51" s="297"/>
      <c r="CW51" s="297"/>
      <c r="CX51" s="297"/>
      <c r="CY51" s="297"/>
      <c r="CZ51" s="297">
        <f t="shared" si="24"/>
        <v>0</v>
      </c>
      <c r="DA51" s="297">
        <f t="shared" si="24"/>
        <v>-487</v>
      </c>
      <c r="DB51" s="297">
        <f t="shared" si="24"/>
        <v>0</v>
      </c>
      <c r="DC51" s="297">
        <f t="shared" si="24"/>
        <v>-411</v>
      </c>
      <c r="DD51" s="297">
        <f t="shared" si="24"/>
        <v>-10</v>
      </c>
      <c r="DE51" s="297">
        <f t="shared" si="24"/>
        <v>-16</v>
      </c>
      <c r="DF51" s="297">
        <f t="shared" si="24"/>
        <v>-120</v>
      </c>
      <c r="DG51" s="297">
        <f t="shared" si="24"/>
        <v>0</v>
      </c>
      <c r="DH51" s="297">
        <f t="shared" si="24"/>
        <v>0</v>
      </c>
      <c r="DI51" s="297">
        <f t="shared" si="24"/>
        <v>0</v>
      </c>
      <c r="DJ51" s="297">
        <f t="shared" si="24"/>
        <v>0</v>
      </c>
      <c r="DK51" s="297">
        <f t="shared" si="24"/>
        <v>-8</v>
      </c>
      <c r="DL51" s="297">
        <f t="shared" si="24"/>
        <v>-184</v>
      </c>
      <c r="DM51" s="297">
        <f t="shared" si="24"/>
        <v>-21</v>
      </c>
      <c r="DN51" s="297">
        <f t="shared" si="24"/>
        <v>-16</v>
      </c>
      <c r="DO51" s="297">
        <f t="shared" si="24"/>
        <v>0</v>
      </c>
      <c r="DP51" s="297">
        <f t="shared" si="24"/>
        <v>0</v>
      </c>
      <c r="DQ51" s="297">
        <f t="shared" si="24"/>
        <v>0</v>
      </c>
      <c r="DR51" s="297">
        <f t="shared" si="24"/>
        <v>0</v>
      </c>
      <c r="DS51" s="297">
        <f t="shared" si="24"/>
        <v>0</v>
      </c>
      <c r="DT51" s="297">
        <f t="shared" si="24"/>
        <v>-50</v>
      </c>
      <c r="DU51" s="297">
        <f t="shared" si="24"/>
        <v>-40</v>
      </c>
      <c r="DV51" s="297">
        <f t="shared" si="24"/>
        <v>-43</v>
      </c>
      <c r="DW51" s="297">
        <f t="shared" si="24"/>
        <v>0</v>
      </c>
      <c r="DX51" s="297">
        <f t="shared" si="24"/>
        <v>-8</v>
      </c>
      <c r="DY51" s="297">
        <f t="shared" si="24"/>
        <v>-40</v>
      </c>
      <c r="DZ51" s="297">
        <f t="shared" si="24"/>
        <v>-18</v>
      </c>
      <c r="EA51" s="297">
        <f t="shared" si="24"/>
        <v>-10</v>
      </c>
      <c r="EB51" s="297">
        <f t="shared" si="24"/>
        <v>-8</v>
      </c>
      <c r="EC51" s="297">
        <f t="shared" ref="EC51:EP51" si="25">EC25-EC42</f>
        <v>0</v>
      </c>
      <c r="ED51" s="297">
        <f t="shared" si="25"/>
        <v>0</v>
      </c>
      <c r="EE51" s="297">
        <f t="shared" si="25"/>
        <v>0</v>
      </c>
      <c r="EF51" s="297">
        <f t="shared" si="25"/>
        <v>0</v>
      </c>
      <c r="EG51" s="297">
        <f t="shared" si="25"/>
        <v>0</v>
      </c>
      <c r="EH51" s="297">
        <f t="shared" si="25"/>
        <v>-215</v>
      </c>
      <c r="EI51" s="297">
        <f t="shared" si="25"/>
        <v>0</v>
      </c>
      <c r="EJ51" s="297">
        <f t="shared" si="25"/>
        <v>0</v>
      </c>
      <c r="EK51" s="297">
        <f t="shared" si="25"/>
        <v>-144</v>
      </c>
      <c r="EL51" s="297">
        <f t="shared" si="25"/>
        <v>-94</v>
      </c>
      <c r="EM51" s="297"/>
      <c r="EN51" s="297"/>
      <c r="EO51" s="297"/>
      <c r="EP51" s="297">
        <f t="shared" si="25"/>
        <v>0</v>
      </c>
    </row>
    <row r="52" spans="1:233">
      <c r="EF52" s="297"/>
    </row>
    <row r="53" spans="1:233">
      <c r="B53" s="1771"/>
    </row>
    <row r="54" spans="1:233">
      <c r="A54" s="322"/>
      <c r="B54" s="322"/>
      <c r="C54" s="322"/>
    </row>
    <row r="55" spans="1:233" s="5" customFormat="1">
      <c r="A55" s="322"/>
      <c r="B55" s="322"/>
      <c r="C55" s="322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2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03"/>
      <c r="FF55" s="303"/>
      <c r="FG55" s="303"/>
      <c r="FH55" s="303"/>
      <c r="FI55" s="303"/>
      <c r="FJ55" s="303"/>
      <c r="FK55" s="303"/>
      <c r="FL55" s="303"/>
      <c r="FM55" s="303"/>
      <c r="FN55" s="303"/>
      <c r="FO55" s="303"/>
      <c r="FP55" s="303"/>
      <c r="FQ55" s="303"/>
      <c r="FR55" s="303"/>
      <c r="FS55" s="303"/>
      <c r="FT55" s="303"/>
      <c r="FU55" s="303"/>
      <c r="FV55" s="303"/>
      <c r="FW55" s="303"/>
      <c r="FX55" s="303"/>
      <c r="FY55" s="303"/>
      <c r="FZ55" s="303"/>
      <c r="GA55" s="303"/>
      <c r="GB55" s="303"/>
      <c r="GC55" s="303"/>
      <c r="GD55" s="303"/>
      <c r="GE55" s="303"/>
      <c r="GF55" s="303"/>
      <c r="GG55" s="303"/>
      <c r="GH55" s="303"/>
      <c r="GI55" s="303"/>
      <c r="GJ55" s="303"/>
      <c r="GK55" s="303"/>
      <c r="GL55" s="303"/>
      <c r="GM55" s="303"/>
      <c r="GN55" s="303"/>
      <c r="GO55" s="303"/>
      <c r="GP55" s="303"/>
      <c r="GQ55" s="303"/>
      <c r="GR55" s="303"/>
      <c r="GS55" s="303"/>
      <c r="GT55" s="303"/>
      <c r="GU55" s="303"/>
      <c r="GV55" s="303"/>
      <c r="GW55" s="303"/>
      <c r="GX55" s="303"/>
      <c r="GY55" s="303"/>
      <c r="GZ55" s="303"/>
      <c r="HA55" s="303"/>
      <c r="HB55" s="303"/>
      <c r="HC55" s="303"/>
      <c r="HD55" s="303"/>
      <c r="HE55" s="303"/>
      <c r="HF55" s="303"/>
      <c r="HG55" s="303"/>
      <c r="HH55" s="303"/>
      <c r="HI55" s="303"/>
      <c r="HJ55" s="303"/>
      <c r="HK55" s="303"/>
      <c r="HL55" s="303"/>
      <c r="HM55" s="303"/>
      <c r="HN55" s="303"/>
      <c r="HO55" s="303"/>
      <c r="HP55" s="303"/>
      <c r="HQ55" s="303"/>
      <c r="HR55" s="303"/>
      <c r="HS55" s="303"/>
      <c r="HT55" s="303"/>
      <c r="HU55" s="303"/>
      <c r="HV55" s="303"/>
      <c r="HW55" s="303"/>
      <c r="HX55" s="303"/>
      <c r="HY55" s="303"/>
    </row>
    <row r="56" spans="1:233" s="5" customFormat="1">
      <c r="A56" s="303"/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2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3"/>
      <c r="EE56" s="303"/>
      <c r="EF56" s="303"/>
      <c r="EG56" s="303"/>
      <c r="EH56" s="303"/>
      <c r="EI56" s="303"/>
      <c r="EJ56" s="303"/>
      <c r="EK56" s="303"/>
      <c r="EL56" s="303"/>
      <c r="EM56" s="303"/>
      <c r="EN56" s="303"/>
      <c r="EO56" s="303"/>
      <c r="EP56" s="303"/>
      <c r="EQ56" s="303"/>
      <c r="ER56" s="303"/>
      <c r="ES56" s="303"/>
      <c r="ET56" s="303"/>
      <c r="EU56" s="303"/>
      <c r="EV56" s="303"/>
      <c r="EW56" s="303"/>
      <c r="EX56" s="303"/>
      <c r="EY56" s="303"/>
      <c r="EZ56" s="303"/>
      <c r="FA56" s="303"/>
      <c r="FB56" s="303"/>
      <c r="FC56" s="303"/>
      <c r="FD56" s="303"/>
      <c r="FE56" s="303"/>
      <c r="FF56" s="303"/>
      <c r="FG56" s="303"/>
      <c r="FH56" s="303"/>
      <c r="FI56" s="303"/>
      <c r="FJ56" s="303"/>
      <c r="FK56" s="303"/>
      <c r="FL56" s="303"/>
      <c r="FM56" s="303"/>
      <c r="FN56" s="303"/>
      <c r="FO56" s="303"/>
      <c r="FP56" s="303"/>
      <c r="FQ56" s="303"/>
      <c r="FR56" s="303"/>
      <c r="FS56" s="303"/>
      <c r="FT56" s="303"/>
      <c r="FU56" s="303"/>
      <c r="FV56" s="303"/>
      <c r="FW56" s="303"/>
      <c r="FX56" s="303"/>
      <c r="FY56" s="303"/>
      <c r="FZ56" s="303"/>
      <c r="GA56" s="303"/>
      <c r="GB56" s="303"/>
      <c r="GC56" s="303"/>
      <c r="GD56" s="303"/>
      <c r="GE56" s="303"/>
      <c r="GF56" s="303"/>
      <c r="GG56" s="303"/>
      <c r="GH56" s="303"/>
      <c r="GI56" s="303"/>
      <c r="GJ56" s="303"/>
      <c r="GK56" s="303"/>
      <c r="GL56" s="303"/>
      <c r="GM56" s="303"/>
      <c r="GN56" s="303"/>
      <c r="GO56" s="303"/>
      <c r="GP56" s="303"/>
      <c r="GQ56" s="303"/>
      <c r="GR56" s="303"/>
      <c r="GS56" s="303"/>
      <c r="GT56" s="303"/>
      <c r="GU56" s="303"/>
      <c r="GV56" s="303"/>
      <c r="GW56" s="303"/>
      <c r="GX56" s="303"/>
      <c r="GY56" s="303"/>
      <c r="GZ56" s="303"/>
      <c r="HA56" s="303"/>
      <c r="HB56" s="303"/>
      <c r="HC56" s="303"/>
      <c r="HD56" s="303"/>
      <c r="HE56" s="303"/>
      <c r="HF56" s="303"/>
      <c r="HG56" s="303"/>
      <c r="HH56" s="303"/>
      <c r="HI56" s="303"/>
      <c r="HJ56" s="303"/>
      <c r="HK56" s="303"/>
      <c r="HL56" s="303"/>
      <c r="HM56" s="303"/>
      <c r="HN56" s="303"/>
      <c r="HO56" s="303"/>
      <c r="HP56" s="303"/>
      <c r="HQ56" s="303"/>
      <c r="HR56" s="303"/>
      <c r="HS56" s="303"/>
      <c r="HT56" s="303"/>
      <c r="HU56" s="303"/>
      <c r="HV56" s="303"/>
      <c r="HW56" s="303"/>
      <c r="HX56" s="303"/>
      <c r="HY56" s="303"/>
    </row>
    <row r="57" spans="1:233" s="5" customFormat="1">
      <c r="A57" s="303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2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  <c r="DX57" s="303"/>
      <c r="DY57" s="303"/>
      <c r="DZ57" s="303"/>
      <c r="EA57" s="303"/>
      <c r="EB57" s="303"/>
      <c r="EC57" s="303"/>
      <c r="ED57" s="303"/>
      <c r="EE57" s="303"/>
      <c r="EF57" s="303"/>
      <c r="EG57" s="303"/>
      <c r="EH57" s="303"/>
      <c r="EI57" s="303"/>
      <c r="EJ57" s="303"/>
      <c r="EK57" s="303"/>
      <c r="EL57" s="303"/>
      <c r="EM57" s="303"/>
      <c r="EN57" s="303"/>
      <c r="EO57" s="303"/>
      <c r="EP57" s="303"/>
      <c r="EQ57" s="303"/>
      <c r="ER57" s="303"/>
      <c r="ES57" s="303"/>
      <c r="ET57" s="303"/>
      <c r="EU57" s="303"/>
      <c r="EV57" s="303"/>
      <c r="EW57" s="303"/>
      <c r="EX57" s="303"/>
      <c r="EY57" s="303"/>
      <c r="EZ57" s="303"/>
      <c r="FA57" s="303"/>
      <c r="FB57" s="303"/>
      <c r="FC57" s="303"/>
      <c r="FD57" s="303"/>
      <c r="FE57" s="303"/>
      <c r="FF57" s="303"/>
      <c r="FG57" s="303"/>
      <c r="FH57" s="303"/>
      <c r="FI57" s="303"/>
      <c r="FJ57" s="303"/>
      <c r="FK57" s="303"/>
      <c r="FL57" s="303"/>
      <c r="FM57" s="303"/>
      <c r="FN57" s="303"/>
      <c r="FO57" s="303"/>
      <c r="FP57" s="303"/>
      <c r="FQ57" s="303"/>
      <c r="FR57" s="303"/>
      <c r="FS57" s="303"/>
      <c r="FT57" s="303"/>
      <c r="FU57" s="303"/>
      <c r="FV57" s="303"/>
      <c r="FW57" s="303"/>
      <c r="FX57" s="303"/>
      <c r="FY57" s="303"/>
      <c r="FZ57" s="303"/>
      <c r="GA57" s="303"/>
      <c r="GB57" s="303"/>
      <c r="GC57" s="303"/>
      <c r="GD57" s="303"/>
      <c r="GE57" s="303"/>
      <c r="GF57" s="303"/>
      <c r="GG57" s="303"/>
      <c r="GH57" s="303"/>
      <c r="GI57" s="303"/>
      <c r="GJ57" s="303"/>
      <c r="GK57" s="303"/>
      <c r="GL57" s="303"/>
      <c r="GM57" s="303"/>
      <c r="GN57" s="303"/>
      <c r="GO57" s="303"/>
      <c r="GP57" s="303"/>
      <c r="GQ57" s="303"/>
      <c r="GR57" s="303"/>
      <c r="GS57" s="303"/>
      <c r="GT57" s="303"/>
      <c r="GU57" s="303"/>
      <c r="GV57" s="303"/>
      <c r="GW57" s="303"/>
      <c r="GX57" s="303"/>
      <c r="GY57" s="303"/>
      <c r="GZ57" s="303"/>
      <c r="HA57" s="303"/>
      <c r="HB57" s="303"/>
      <c r="HC57" s="303"/>
      <c r="HD57" s="303"/>
      <c r="HE57" s="303"/>
      <c r="HF57" s="303"/>
      <c r="HG57" s="303"/>
      <c r="HH57" s="303"/>
      <c r="HI57" s="303"/>
      <c r="HJ57" s="303"/>
      <c r="HK57" s="303"/>
      <c r="HL57" s="303"/>
      <c r="HM57" s="303"/>
      <c r="HN57" s="303"/>
      <c r="HO57" s="303"/>
      <c r="HP57" s="303"/>
      <c r="HQ57" s="303"/>
      <c r="HR57" s="303"/>
      <c r="HS57" s="303"/>
      <c r="HT57" s="303"/>
      <c r="HU57" s="303"/>
      <c r="HV57" s="303"/>
      <c r="HW57" s="303"/>
      <c r="HX57" s="303"/>
      <c r="HY57" s="303"/>
    </row>
    <row r="58" spans="1:233" s="5" customFormat="1">
      <c r="A58" s="303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2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03"/>
      <c r="EV58" s="303"/>
      <c r="EW58" s="303"/>
      <c r="EX58" s="303"/>
      <c r="EY58" s="303"/>
      <c r="EZ58" s="303"/>
      <c r="FA58" s="303"/>
      <c r="FB58" s="303"/>
      <c r="FC58" s="303"/>
      <c r="FD58" s="303"/>
      <c r="FE58" s="303"/>
      <c r="FF58" s="303"/>
      <c r="FG58" s="303"/>
      <c r="FH58" s="303"/>
      <c r="FI58" s="303"/>
      <c r="FJ58" s="303"/>
      <c r="FK58" s="303"/>
      <c r="FL58" s="303"/>
      <c r="FM58" s="303"/>
      <c r="FN58" s="303"/>
      <c r="FO58" s="303"/>
      <c r="FP58" s="303"/>
      <c r="FQ58" s="303"/>
      <c r="FR58" s="303"/>
      <c r="FS58" s="303"/>
      <c r="FT58" s="303"/>
      <c r="FU58" s="303"/>
      <c r="FV58" s="303"/>
      <c r="FW58" s="303"/>
      <c r="FX58" s="303"/>
      <c r="FY58" s="303"/>
      <c r="FZ58" s="303"/>
      <c r="GA58" s="303"/>
      <c r="GB58" s="303"/>
      <c r="GC58" s="303"/>
      <c r="GD58" s="303"/>
      <c r="GE58" s="303"/>
      <c r="GF58" s="303"/>
      <c r="GG58" s="303"/>
      <c r="GH58" s="303"/>
      <c r="GI58" s="303"/>
      <c r="GJ58" s="303"/>
      <c r="GK58" s="303"/>
      <c r="GL58" s="303"/>
      <c r="GM58" s="303"/>
      <c r="GN58" s="303"/>
      <c r="GO58" s="303"/>
      <c r="GP58" s="303"/>
      <c r="GQ58" s="303"/>
      <c r="GR58" s="303"/>
      <c r="GS58" s="303"/>
      <c r="GT58" s="303"/>
      <c r="GU58" s="303"/>
      <c r="GV58" s="303"/>
      <c r="GW58" s="303"/>
      <c r="GX58" s="303"/>
      <c r="GY58" s="303"/>
      <c r="GZ58" s="303"/>
      <c r="HA58" s="303"/>
      <c r="HB58" s="303"/>
      <c r="HC58" s="303"/>
      <c r="HD58" s="303"/>
      <c r="HE58" s="303"/>
      <c r="HF58" s="303"/>
      <c r="HG58" s="303"/>
      <c r="HH58" s="303"/>
      <c r="HI58" s="303"/>
      <c r="HJ58" s="303"/>
      <c r="HK58" s="303"/>
      <c r="HL58" s="303"/>
      <c r="HM58" s="303"/>
      <c r="HN58" s="303"/>
      <c r="HO58" s="303"/>
      <c r="HP58" s="303"/>
      <c r="HQ58" s="303"/>
      <c r="HR58" s="303"/>
      <c r="HS58" s="303"/>
      <c r="HT58" s="303"/>
      <c r="HU58" s="303"/>
      <c r="HV58" s="303"/>
      <c r="HW58" s="303"/>
      <c r="HX58" s="303"/>
      <c r="HY58" s="303"/>
    </row>
    <row r="59" spans="1:233" s="5" customFormat="1" ht="44.4">
      <c r="A59" s="303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1"/>
      <c r="DB59" s="301"/>
      <c r="DC59" s="301"/>
      <c r="DD59" s="301"/>
      <c r="DE59" s="301"/>
      <c r="DF59" s="301"/>
      <c r="DG59" s="301"/>
      <c r="DH59" s="301"/>
      <c r="DI59" s="301"/>
      <c r="DJ59" s="301"/>
      <c r="DK59" s="301"/>
      <c r="DL59" s="301"/>
      <c r="DM59" s="301"/>
      <c r="DN59" s="301"/>
      <c r="DO59" s="301"/>
      <c r="DP59" s="301"/>
      <c r="DQ59" s="301"/>
      <c r="DR59" s="301"/>
      <c r="DS59" s="301"/>
      <c r="DT59" s="301"/>
      <c r="DU59" s="301"/>
      <c r="DV59" s="301"/>
      <c r="DW59" s="301"/>
      <c r="DX59" s="301"/>
      <c r="DY59" s="301"/>
      <c r="DZ59" s="301"/>
      <c r="EA59" s="301"/>
      <c r="EB59" s="301"/>
      <c r="EC59" s="301"/>
      <c r="ED59" s="301"/>
      <c r="EE59" s="301"/>
      <c r="EF59" s="301"/>
      <c r="EG59" s="301"/>
      <c r="EH59" s="301"/>
      <c r="EI59" s="301"/>
      <c r="EJ59" s="301"/>
      <c r="EK59" s="301"/>
      <c r="EL59" s="301"/>
      <c r="EM59" s="301"/>
      <c r="EN59" s="301"/>
      <c r="EO59" s="301"/>
      <c r="EP59" s="301"/>
      <c r="EQ59" s="301"/>
      <c r="ER59" s="301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  <c r="FD59" s="303"/>
      <c r="FE59" s="303"/>
      <c r="FF59" s="303"/>
      <c r="FG59" s="303"/>
      <c r="FH59" s="303"/>
      <c r="FI59" s="303"/>
      <c r="FJ59" s="303"/>
      <c r="FK59" s="303"/>
      <c r="FL59" s="303"/>
      <c r="FM59" s="303"/>
      <c r="FN59" s="303"/>
      <c r="FO59" s="303"/>
      <c r="FP59" s="303"/>
      <c r="FQ59" s="303"/>
      <c r="FR59" s="303"/>
      <c r="FS59" s="303"/>
      <c r="FT59" s="303"/>
      <c r="FU59" s="303"/>
      <c r="FV59" s="303"/>
      <c r="FW59" s="303"/>
      <c r="FX59" s="303"/>
      <c r="FY59" s="303"/>
      <c r="FZ59" s="303"/>
      <c r="GA59" s="303"/>
      <c r="GB59" s="303"/>
      <c r="GC59" s="303"/>
      <c r="GD59" s="303"/>
      <c r="GE59" s="303"/>
      <c r="GF59" s="303"/>
      <c r="GG59" s="303"/>
      <c r="GH59" s="303"/>
      <c r="GI59" s="303"/>
      <c r="GJ59" s="303"/>
      <c r="GK59" s="303"/>
      <c r="GL59" s="303"/>
      <c r="GM59" s="303"/>
      <c r="GN59" s="303"/>
      <c r="GO59" s="303"/>
      <c r="GP59" s="303"/>
      <c r="GQ59" s="303"/>
      <c r="GR59" s="303"/>
      <c r="GS59" s="303"/>
      <c r="GT59" s="303"/>
      <c r="GU59" s="303"/>
      <c r="GV59" s="303"/>
      <c r="GW59" s="303"/>
      <c r="GX59" s="303"/>
      <c r="GY59" s="303"/>
      <c r="GZ59" s="303"/>
      <c r="HA59" s="303"/>
      <c r="HB59" s="303"/>
      <c r="HC59" s="303"/>
      <c r="HD59" s="303"/>
      <c r="HE59" s="303"/>
      <c r="HF59" s="303"/>
      <c r="HG59" s="303"/>
      <c r="HH59" s="303"/>
      <c r="HI59" s="303"/>
      <c r="HJ59" s="303"/>
      <c r="HK59" s="303"/>
      <c r="HL59" s="303"/>
      <c r="HM59" s="303"/>
      <c r="HN59" s="303"/>
      <c r="HO59" s="303"/>
      <c r="HP59" s="303"/>
      <c r="HQ59" s="303"/>
      <c r="HR59" s="303"/>
      <c r="HS59" s="303"/>
      <c r="HT59" s="303"/>
      <c r="HU59" s="303"/>
      <c r="HV59" s="303"/>
      <c r="HW59" s="303"/>
      <c r="HX59" s="303"/>
      <c r="HY59" s="303"/>
    </row>
    <row r="60" spans="1:233" s="5" customFormat="1">
      <c r="A60" s="303"/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2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  <c r="DX60" s="303"/>
      <c r="DY60" s="303"/>
      <c r="DZ60" s="303"/>
      <c r="EA60" s="303"/>
      <c r="EB60" s="303"/>
      <c r="EC60" s="303"/>
      <c r="ED60" s="303"/>
      <c r="EE60" s="303"/>
      <c r="EF60" s="303"/>
      <c r="EG60" s="303"/>
      <c r="EH60" s="303"/>
      <c r="EI60" s="303"/>
      <c r="EJ60" s="303"/>
      <c r="EK60" s="303"/>
      <c r="EL60" s="303"/>
      <c r="EM60" s="303"/>
      <c r="EN60" s="303"/>
      <c r="EO60" s="303"/>
      <c r="EP60" s="303"/>
      <c r="EQ60" s="303"/>
      <c r="ER60" s="303"/>
      <c r="ES60" s="303"/>
      <c r="ET60" s="303"/>
      <c r="EU60" s="303"/>
      <c r="EV60" s="303"/>
      <c r="EW60" s="303"/>
      <c r="EX60" s="303"/>
      <c r="EY60" s="303"/>
      <c r="EZ60" s="303"/>
      <c r="FA60" s="303"/>
      <c r="FB60" s="303"/>
      <c r="FC60" s="303"/>
      <c r="FD60" s="303"/>
      <c r="FE60" s="303"/>
      <c r="FF60" s="303"/>
      <c r="FG60" s="303"/>
      <c r="FH60" s="303"/>
      <c r="FI60" s="303"/>
      <c r="FJ60" s="303"/>
      <c r="FK60" s="303"/>
      <c r="FL60" s="303"/>
      <c r="FM60" s="303"/>
      <c r="FN60" s="303"/>
      <c r="FO60" s="303"/>
      <c r="FP60" s="303"/>
      <c r="FQ60" s="303"/>
      <c r="FR60" s="303"/>
      <c r="FS60" s="303"/>
      <c r="FT60" s="303"/>
      <c r="FU60" s="303"/>
      <c r="FV60" s="303"/>
      <c r="FW60" s="303"/>
      <c r="FX60" s="303"/>
      <c r="FY60" s="303"/>
      <c r="FZ60" s="303"/>
      <c r="GA60" s="303"/>
      <c r="GB60" s="303"/>
      <c r="GC60" s="303"/>
      <c r="GD60" s="303"/>
      <c r="GE60" s="303"/>
      <c r="GF60" s="303"/>
      <c r="GG60" s="303"/>
      <c r="GH60" s="303"/>
      <c r="GI60" s="303"/>
      <c r="GJ60" s="303"/>
      <c r="GK60" s="303"/>
      <c r="GL60" s="303"/>
      <c r="GM60" s="303"/>
      <c r="GN60" s="303"/>
      <c r="GO60" s="303"/>
      <c r="GP60" s="303"/>
      <c r="GQ60" s="303"/>
      <c r="GR60" s="303"/>
      <c r="GS60" s="303"/>
      <c r="GT60" s="303"/>
      <c r="GU60" s="303"/>
      <c r="GV60" s="303"/>
      <c r="GW60" s="303"/>
      <c r="GX60" s="303"/>
      <c r="GY60" s="303"/>
      <c r="GZ60" s="303"/>
      <c r="HA60" s="303"/>
      <c r="HB60" s="303"/>
      <c r="HC60" s="303"/>
      <c r="HD60" s="303"/>
      <c r="HE60" s="303"/>
      <c r="HF60" s="303"/>
      <c r="HG60" s="303"/>
      <c r="HH60" s="303"/>
      <c r="HI60" s="303"/>
      <c r="HJ60" s="303"/>
      <c r="HK60" s="303"/>
      <c r="HL60" s="303"/>
      <c r="HM60" s="303"/>
      <c r="HN60" s="303"/>
      <c r="HO60" s="303"/>
      <c r="HP60" s="303"/>
      <c r="HQ60" s="303"/>
      <c r="HR60" s="303"/>
      <c r="HS60" s="303"/>
      <c r="HT60" s="303"/>
      <c r="HU60" s="303"/>
      <c r="HV60" s="303"/>
      <c r="HW60" s="303"/>
      <c r="HX60" s="303"/>
      <c r="HY60" s="303"/>
    </row>
    <row r="61" spans="1:233" s="305" customFormat="1">
      <c r="B61" s="306"/>
      <c r="C61" s="306"/>
      <c r="D61" s="306"/>
      <c r="E61" s="306"/>
      <c r="F61" s="307"/>
      <c r="G61" s="308"/>
      <c r="H61" s="306"/>
      <c r="I61" s="309"/>
      <c r="J61" s="309"/>
      <c r="K61" s="309"/>
      <c r="L61" s="309"/>
      <c r="M61" s="310"/>
      <c r="N61" s="310"/>
      <c r="O61" s="310"/>
      <c r="P61" s="311"/>
      <c r="Q61" s="306"/>
      <c r="R61" s="306"/>
      <c r="S61" s="306"/>
      <c r="T61" s="306"/>
      <c r="U61" s="306"/>
      <c r="V61" s="306"/>
      <c r="W61" s="307"/>
      <c r="X61" s="307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/>
      <c r="BO61" s="306"/>
      <c r="BP61" s="306"/>
      <c r="BQ61" s="312"/>
      <c r="BR61" s="312"/>
      <c r="BS61" s="307"/>
      <c r="BT61" s="306"/>
      <c r="BU61" s="313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07"/>
      <c r="CU61" s="307"/>
      <c r="CV61" s="307"/>
      <c r="CW61" s="307"/>
      <c r="CX61" s="307"/>
      <c r="CY61" s="307"/>
      <c r="CZ61" s="307"/>
      <c r="DA61" s="303"/>
      <c r="DB61" s="303"/>
      <c r="DC61" s="303"/>
      <c r="DD61" s="303"/>
      <c r="DE61" s="303"/>
      <c r="DF61" s="2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3"/>
      <c r="DV61" s="303"/>
      <c r="DW61" s="303"/>
      <c r="DX61" s="303"/>
      <c r="DY61" s="303"/>
      <c r="DZ61" s="303"/>
      <c r="EA61" s="303"/>
      <c r="EB61" s="303"/>
      <c r="EC61" s="303"/>
      <c r="ED61" s="303"/>
      <c r="EE61" s="303"/>
      <c r="EF61" s="303"/>
      <c r="EG61" s="303"/>
      <c r="EH61" s="303"/>
      <c r="EI61" s="303"/>
      <c r="EJ61" s="303"/>
      <c r="EK61" s="303"/>
      <c r="EL61" s="303"/>
      <c r="EM61" s="303"/>
      <c r="EN61" s="303"/>
      <c r="EO61" s="303"/>
      <c r="EP61" s="303"/>
      <c r="EQ61" s="303"/>
      <c r="ER61" s="303"/>
    </row>
    <row r="62" spans="1:233" s="305" customFormat="1" ht="44.4"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  <c r="BM62" s="315"/>
      <c r="BN62" s="315"/>
      <c r="BO62" s="315"/>
      <c r="BP62" s="315"/>
      <c r="BQ62" s="315"/>
      <c r="BR62" s="315"/>
      <c r="BS62" s="315"/>
      <c r="BT62" s="315"/>
      <c r="BU62" s="315"/>
      <c r="BV62" s="315"/>
      <c r="BW62" s="315"/>
      <c r="BX62" s="315"/>
      <c r="BY62" s="315"/>
      <c r="BZ62" s="315"/>
      <c r="CA62" s="315"/>
      <c r="CB62" s="315"/>
      <c r="CC62" s="315"/>
      <c r="CD62" s="315"/>
      <c r="CE62" s="315"/>
      <c r="CF62" s="315"/>
      <c r="CG62" s="315"/>
      <c r="CH62" s="315"/>
      <c r="CI62" s="315"/>
      <c r="CJ62" s="315"/>
      <c r="CK62" s="315"/>
      <c r="CL62" s="315"/>
      <c r="CM62" s="315"/>
      <c r="CN62" s="315"/>
      <c r="CO62" s="315"/>
      <c r="CP62" s="315"/>
      <c r="CQ62" s="315"/>
      <c r="CR62" s="315"/>
      <c r="CS62" s="315"/>
      <c r="CT62" s="315"/>
      <c r="CU62" s="315"/>
      <c r="CV62" s="315"/>
      <c r="CW62" s="315"/>
      <c r="CX62" s="315"/>
      <c r="CY62" s="315"/>
      <c r="CZ62" s="315"/>
      <c r="DA62" s="303"/>
      <c r="DB62" s="303"/>
      <c r="DC62" s="303"/>
      <c r="DD62" s="303"/>
      <c r="DE62" s="303"/>
      <c r="DF62" s="2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  <c r="DX62" s="303"/>
      <c r="DY62" s="303"/>
      <c r="DZ62" s="303"/>
      <c r="EA62" s="303"/>
      <c r="EB62" s="303"/>
      <c r="EC62" s="303"/>
      <c r="ED62" s="303"/>
      <c r="EE62" s="303"/>
      <c r="EF62" s="303"/>
      <c r="EG62" s="303"/>
      <c r="EH62" s="303"/>
      <c r="EI62" s="303"/>
      <c r="EJ62" s="303"/>
      <c r="EK62" s="303"/>
      <c r="EL62" s="303"/>
      <c r="EM62" s="303"/>
      <c r="EN62" s="303"/>
      <c r="EO62" s="303"/>
      <c r="EP62" s="303"/>
      <c r="EQ62" s="303"/>
      <c r="ER62" s="303"/>
    </row>
    <row r="64" spans="1:233" s="5" customFormat="1">
      <c r="A64" s="303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  <c r="CW64" s="303"/>
      <c r="CX64" s="303"/>
      <c r="CY64" s="303"/>
      <c r="CZ64" s="303"/>
      <c r="DA64" s="305"/>
      <c r="DB64" s="305"/>
      <c r="DC64" s="305"/>
      <c r="DD64" s="305"/>
      <c r="DE64" s="305"/>
      <c r="DF64" s="314"/>
      <c r="DG64" s="305"/>
      <c r="DH64" s="305"/>
      <c r="DI64" s="305"/>
      <c r="DJ64" s="305"/>
      <c r="DK64" s="305"/>
      <c r="DL64" s="305"/>
      <c r="DM64" s="305"/>
      <c r="DN64" s="305"/>
      <c r="DO64" s="305"/>
      <c r="DP64" s="305"/>
      <c r="DQ64" s="305"/>
      <c r="DR64" s="305"/>
      <c r="DS64" s="305"/>
      <c r="DT64" s="305"/>
      <c r="DU64" s="305"/>
      <c r="DV64" s="305"/>
      <c r="DW64" s="305"/>
      <c r="DX64" s="305"/>
      <c r="DY64" s="305"/>
      <c r="DZ64" s="305"/>
      <c r="EA64" s="305"/>
      <c r="EB64" s="305"/>
      <c r="EC64" s="305"/>
      <c r="ED64" s="305"/>
      <c r="EE64" s="305"/>
      <c r="EF64" s="305"/>
      <c r="EG64" s="305"/>
      <c r="EH64" s="305"/>
      <c r="EI64" s="305"/>
      <c r="EJ64" s="305"/>
      <c r="EK64" s="305"/>
      <c r="EL64" s="305"/>
      <c r="EM64" s="305"/>
      <c r="EN64" s="305"/>
      <c r="EO64" s="305"/>
      <c r="EP64" s="305"/>
      <c r="EQ64" s="305"/>
      <c r="ER64" s="305"/>
      <c r="ES64" s="303"/>
      <c r="ET64" s="303"/>
      <c r="EU64" s="303"/>
      <c r="EV64" s="303"/>
      <c r="EW64" s="303"/>
      <c r="EX64" s="303"/>
      <c r="EY64" s="303"/>
      <c r="EZ64" s="303"/>
      <c r="FA64" s="303"/>
      <c r="FB64" s="303"/>
      <c r="FC64" s="303"/>
      <c r="FD64" s="303"/>
      <c r="FE64" s="303"/>
      <c r="FF64" s="303"/>
      <c r="FG64" s="303"/>
      <c r="FH64" s="303"/>
      <c r="FI64" s="303"/>
      <c r="FJ64" s="303"/>
      <c r="FK64" s="303"/>
      <c r="FL64" s="303"/>
      <c r="FM64" s="303"/>
      <c r="FN64" s="303"/>
      <c r="FO64" s="303"/>
      <c r="FP64" s="303"/>
      <c r="FQ64" s="303"/>
      <c r="FR64" s="303"/>
      <c r="FS64" s="303"/>
      <c r="FT64" s="303"/>
      <c r="FU64" s="303"/>
      <c r="FV64" s="303"/>
      <c r="FW64" s="303"/>
      <c r="FX64" s="303"/>
      <c r="FY64" s="303"/>
      <c r="FZ64" s="303"/>
      <c r="GA64" s="303"/>
      <c r="GB64" s="303"/>
      <c r="GC64" s="303"/>
      <c r="GD64" s="303"/>
      <c r="GE64" s="303"/>
      <c r="GF64" s="303"/>
      <c r="GG64" s="303"/>
      <c r="GH64" s="303"/>
      <c r="GI64" s="303"/>
      <c r="GJ64" s="303"/>
      <c r="GK64" s="303"/>
      <c r="GL64" s="303"/>
      <c r="GM64" s="303"/>
      <c r="GN64" s="303"/>
      <c r="GO64" s="303"/>
      <c r="GP64" s="303"/>
      <c r="GQ64" s="303"/>
      <c r="GR64" s="303"/>
      <c r="GS64" s="303"/>
      <c r="GT64" s="303"/>
      <c r="GU64" s="303"/>
      <c r="GV64" s="303"/>
      <c r="GW64" s="303"/>
      <c r="GX64" s="303"/>
      <c r="GY64" s="303"/>
      <c r="GZ64" s="303"/>
      <c r="HA64" s="303"/>
      <c r="HB64" s="303"/>
      <c r="HC64" s="303"/>
      <c r="HD64" s="303"/>
      <c r="HE64" s="303"/>
      <c r="HF64" s="303"/>
      <c r="HG64" s="303"/>
      <c r="HH64" s="303"/>
      <c r="HI64" s="303"/>
      <c r="HJ64" s="303"/>
      <c r="HK64" s="303"/>
      <c r="HL64" s="303"/>
      <c r="HM64" s="303"/>
      <c r="HN64" s="303"/>
      <c r="HO64" s="303"/>
      <c r="HP64" s="303"/>
      <c r="HQ64" s="303"/>
      <c r="HR64" s="303"/>
      <c r="HS64" s="303"/>
      <c r="HT64" s="303"/>
      <c r="HU64" s="303"/>
      <c r="HV64" s="303"/>
      <c r="HW64" s="303"/>
      <c r="HX64" s="303"/>
      <c r="HY64" s="303"/>
    </row>
    <row r="65" spans="1:233" s="5" customFormat="1">
      <c r="A65" s="303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5"/>
      <c r="DB65" s="305"/>
      <c r="DC65" s="305"/>
      <c r="DD65" s="305"/>
      <c r="DE65" s="305"/>
      <c r="DF65" s="314"/>
      <c r="DG65" s="305"/>
      <c r="DH65" s="305"/>
      <c r="DI65" s="305"/>
      <c r="DJ65" s="305"/>
      <c r="DK65" s="305"/>
      <c r="DL65" s="305"/>
      <c r="DM65" s="305"/>
      <c r="DN65" s="305"/>
      <c r="DO65" s="305"/>
      <c r="DP65" s="305"/>
      <c r="DQ65" s="305"/>
      <c r="DR65" s="305"/>
      <c r="DS65" s="305"/>
      <c r="DT65" s="305"/>
      <c r="DU65" s="305"/>
      <c r="DV65" s="305"/>
      <c r="DW65" s="305"/>
      <c r="DX65" s="305"/>
      <c r="DY65" s="305"/>
      <c r="DZ65" s="305"/>
      <c r="EA65" s="305"/>
      <c r="EB65" s="305"/>
      <c r="EC65" s="305"/>
      <c r="ED65" s="305"/>
      <c r="EE65" s="305"/>
      <c r="EF65" s="305"/>
      <c r="EG65" s="305"/>
      <c r="EH65" s="305"/>
      <c r="EI65" s="305"/>
      <c r="EJ65" s="305"/>
      <c r="EK65" s="305"/>
      <c r="EL65" s="305"/>
      <c r="EM65" s="305"/>
      <c r="EN65" s="305"/>
      <c r="EO65" s="305"/>
      <c r="EP65" s="305"/>
      <c r="EQ65" s="305"/>
      <c r="ER65" s="305"/>
      <c r="ES65" s="303"/>
      <c r="ET65" s="303"/>
      <c r="EU65" s="303"/>
      <c r="EV65" s="303"/>
      <c r="EW65" s="303"/>
      <c r="EX65" s="303"/>
      <c r="EY65" s="303"/>
      <c r="EZ65" s="303"/>
      <c r="FA65" s="303"/>
      <c r="FB65" s="303"/>
      <c r="FC65" s="303"/>
      <c r="FD65" s="303"/>
      <c r="FE65" s="303"/>
      <c r="FF65" s="303"/>
      <c r="FG65" s="303"/>
      <c r="FH65" s="303"/>
      <c r="FI65" s="303"/>
      <c r="FJ65" s="303"/>
      <c r="FK65" s="303"/>
      <c r="FL65" s="303"/>
      <c r="FM65" s="303"/>
      <c r="FN65" s="303"/>
      <c r="FO65" s="303"/>
      <c r="FP65" s="303"/>
      <c r="FQ65" s="303"/>
      <c r="FR65" s="303"/>
      <c r="FS65" s="303"/>
      <c r="FT65" s="303"/>
      <c r="FU65" s="303"/>
      <c r="FV65" s="303"/>
      <c r="FW65" s="303"/>
      <c r="FX65" s="303"/>
      <c r="FY65" s="303"/>
      <c r="FZ65" s="303"/>
      <c r="GA65" s="303"/>
      <c r="GB65" s="303"/>
      <c r="GC65" s="303"/>
      <c r="GD65" s="303"/>
      <c r="GE65" s="303"/>
      <c r="GF65" s="303"/>
      <c r="GG65" s="303"/>
      <c r="GH65" s="303"/>
      <c r="GI65" s="303"/>
      <c r="GJ65" s="303"/>
      <c r="GK65" s="303"/>
      <c r="GL65" s="303"/>
      <c r="GM65" s="303"/>
      <c r="GN65" s="303"/>
      <c r="GO65" s="303"/>
      <c r="GP65" s="303"/>
      <c r="GQ65" s="303"/>
      <c r="GR65" s="303"/>
      <c r="GS65" s="303"/>
      <c r="GT65" s="303"/>
      <c r="GU65" s="303"/>
      <c r="GV65" s="303"/>
      <c r="GW65" s="303"/>
      <c r="GX65" s="303"/>
      <c r="GY65" s="303"/>
      <c r="GZ65" s="303"/>
      <c r="HA65" s="303"/>
      <c r="HB65" s="303"/>
      <c r="HC65" s="303"/>
      <c r="HD65" s="303"/>
      <c r="HE65" s="303"/>
      <c r="HF65" s="303"/>
      <c r="HG65" s="303"/>
      <c r="HH65" s="303"/>
      <c r="HI65" s="303"/>
      <c r="HJ65" s="303"/>
      <c r="HK65" s="303"/>
      <c r="HL65" s="303"/>
      <c r="HM65" s="303"/>
      <c r="HN65" s="303"/>
      <c r="HO65" s="303"/>
      <c r="HP65" s="303"/>
      <c r="HQ65" s="303"/>
      <c r="HR65" s="303"/>
      <c r="HS65" s="303"/>
      <c r="HT65" s="303"/>
      <c r="HU65" s="303"/>
      <c r="HV65" s="303"/>
      <c r="HW65" s="303"/>
      <c r="HX65" s="303"/>
      <c r="HY65" s="303"/>
    </row>
    <row r="85" spans="136:136">
      <c r="EF85" s="363"/>
    </row>
    <row r="99" spans="4:4">
      <c r="D99" s="1845" t="s">
        <v>1068</v>
      </c>
    </row>
    <row r="196" spans="1:4">
      <c r="A196" s="367"/>
      <c r="B196" s="367"/>
      <c r="C196" s="367"/>
      <c r="D196" s="1852"/>
    </row>
    <row r="197" spans="1:4">
      <c r="A197" s="1834"/>
      <c r="B197" s="1851"/>
      <c r="C197" s="367"/>
      <c r="D197" s="1852"/>
    </row>
    <row r="198" spans="1:4">
      <c r="A198" s="1834"/>
      <c r="B198" s="1851"/>
      <c r="C198" s="367"/>
      <c r="D198" s="1852"/>
    </row>
    <row r="199" spans="1:4">
      <c r="A199" s="1834"/>
      <c r="B199" s="1851"/>
      <c r="C199" s="367"/>
      <c r="D199" s="1852"/>
    </row>
    <row r="200" spans="1:4">
      <c r="A200" s="1834"/>
      <c r="B200" s="1851"/>
      <c r="C200" s="367"/>
      <c r="D200" s="1852"/>
    </row>
  </sheetData>
  <customSheetViews>
    <customSheetView guid="{B91C2E87-5EDA-40AE-AC27-0E2C17E803CE}" showPageBreaks="1" printArea="1" hiddenRows="1">
      <pane xSplit="1" ySplit="3" topLeftCell="B36" activePane="bottomRight" state="frozen"/>
      <selection pane="bottomRight" activeCell="B42" sqref="B42:FD43"/>
      <colBreaks count="1" manualBreakCount="1">
        <brk id="156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1"/>
    </customSheetView>
    <customSheetView guid="{7C71EF2A-5ADA-494C-8F58-DDA71753DD90}" scale="136" showPageBreaks="1" printArea="1" hiddenRows="1">
      <pane xSplit="1" ySplit="3" topLeftCell="B4" activePane="bottomRight" state="frozen"/>
      <selection pane="bottomRight" activeCell="B14" sqref="B14:FD41"/>
      <colBreaks count="1" manualBreakCount="1">
        <brk id="152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2"/>
    </customSheetView>
    <customSheetView guid="{23F4DC00-BC97-4745-AA5C-F05D469CB1EF}" showPageBreaks="1" printArea="1" hiddenRows="1">
      <pane xSplit="1" ySplit="2" topLeftCell="CU18" activePane="bottomRight" state="frozen"/>
      <selection pane="bottomRight" activeCell="EL1" sqref="EL1:EL1048576"/>
      <colBreaks count="1" manualBreakCount="1">
        <brk id="154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3"/>
    </customSheetView>
    <customSheetView guid="{5A803268-F6C5-4035-B3E1-A94CB9AA8994}" showPageBreaks="1" printArea="1" hiddenRows="1">
      <pane xSplit="1" ySplit="3" topLeftCell="EP12" activePane="bottomRight" state="frozen"/>
      <selection pane="bottomRight" activeCell="ES23" sqref="ES23:ES27"/>
      <colBreaks count="1" manualBreakCount="1">
        <brk id="152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4"/>
    </customSheetView>
    <customSheetView guid="{4593F3EE-0998-4E0E-994A-E02D6BAF3A4B}" showPageBreaks="1" printArea="1" hiddenRows="1">
      <pane xSplit="1" ySplit="3" topLeftCell="EK30" activePane="bottomRight" state="frozen"/>
      <selection pane="bottomRight" activeCell="A2" sqref="A2"/>
      <colBreaks count="1" manualBreakCount="1">
        <brk id="152" max="1048575" man="1"/>
      </colBreaks>
      <pageMargins left="0.2" right="0.2" top="0.75" bottom="0.75" header="0.3" footer="0.3"/>
      <printOptions horizontalCentered="1" verticalCentered="1"/>
      <pageSetup paperSize="9" scale="40" orientation="landscape" r:id="rId5"/>
    </customSheetView>
  </customSheetViews>
  <mergeCells count="4">
    <mergeCell ref="B48:C48"/>
    <mergeCell ref="B46:C46"/>
    <mergeCell ref="B47:C47"/>
    <mergeCell ref="A6:A7"/>
  </mergeCells>
  <dataValidations count="1">
    <dataValidation allowBlank="1" showInputMessage="1" showErrorMessage="1" prompt="precision" sqref="AF3:AF9 AF12"/>
  </dataValidations>
  <printOptions horizontalCentered="1" verticalCentered="1"/>
  <pageMargins left="0.2" right="0.2" top="0.75" bottom="0.75" header="0.3" footer="0.3"/>
  <pageSetup paperSize="9" scale="40" orientation="landscape" r:id="rId6"/>
  <colBreaks count="1" manualBreakCount="1">
    <brk id="15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3"/>
  <dimension ref="B10:G24"/>
  <sheetViews>
    <sheetView workbookViewId="0">
      <selection sqref="A1:N50"/>
    </sheetView>
  </sheetViews>
  <sheetFormatPr defaultColWidth="9.109375" defaultRowHeight="13.2"/>
  <cols>
    <col min="1" max="1" width="9.109375" style="2275"/>
    <col min="2" max="2" width="14.88671875" style="2275" customWidth="1"/>
    <col min="3" max="3" width="15.6640625" style="2275" customWidth="1"/>
    <col min="4" max="4" width="17.33203125" style="2275" customWidth="1"/>
    <col min="5" max="5" width="16.88671875" style="2275" customWidth="1"/>
    <col min="6" max="6" width="15.5546875" style="2275" customWidth="1"/>
    <col min="7" max="7" width="14.109375" style="2275" customWidth="1"/>
    <col min="8" max="16384" width="9.109375" style="2275"/>
  </cols>
  <sheetData>
    <row r="10" spans="2:7" ht="13.8">
      <c r="B10" s="2272" t="s">
        <v>1132</v>
      </c>
      <c r="C10" s="2273"/>
      <c r="D10" s="2274"/>
      <c r="E10" s="2274"/>
      <c r="F10" s="2274"/>
      <c r="G10" s="2274"/>
    </row>
    <row r="12" spans="2:7" ht="18" customHeight="1">
      <c r="B12" s="2276" t="s">
        <v>185</v>
      </c>
      <c r="C12" s="2277">
        <f>Forecast!E3</f>
        <v>41856</v>
      </c>
    </row>
    <row r="13" spans="2:7" ht="15.6">
      <c r="B13" s="2278" t="s">
        <v>60</v>
      </c>
      <c r="C13" s="2279" t="s">
        <v>436</v>
      </c>
      <c r="D13" s="2279" t="s">
        <v>114</v>
      </c>
      <c r="E13" s="2280" t="s">
        <v>1133</v>
      </c>
      <c r="F13" s="2281" t="s">
        <v>511</v>
      </c>
      <c r="G13" s="2282" t="s">
        <v>395</v>
      </c>
    </row>
    <row r="14" spans="2:7" ht="19.5" customHeight="1">
      <c r="B14" s="2283"/>
      <c r="C14" s="2284" t="s">
        <v>41</v>
      </c>
      <c r="D14" s="2285" t="s">
        <v>41</v>
      </c>
      <c r="E14" s="2285" t="s">
        <v>41</v>
      </c>
      <c r="F14" s="2283"/>
      <c r="G14" s="2286"/>
    </row>
    <row r="15" spans="2:7" ht="22.5" customHeight="1">
      <c r="B15" s="2287" t="s">
        <v>10</v>
      </c>
      <c r="C15" s="2288">
        <f>IF(E15=0,D15,Forecast!X162)</f>
        <v>4039.2650423494756</v>
      </c>
      <c r="D15" s="2289">
        <f>Forecast!W162</f>
        <v>4039.2650423494756</v>
      </c>
      <c r="E15" s="2290">
        <f>Forecast!Y162</f>
        <v>0</v>
      </c>
      <c r="F15" s="2291">
        <f>E15/C15</f>
        <v>0</v>
      </c>
      <c r="G15" s="2292"/>
    </row>
    <row r="16" spans="2:7" ht="20.25" customHeight="1">
      <c r="B16" s="2293" t="s">
        <v>16</v>
      </c>
      <c r="C16" s="2288">
        <f>IF(E16=0,D16,Forecast!X163)</f>
        <v>1374.235763211195</v>
      </c>
      <c r="D16" s="2289">
        <f>Forecast!W163</f>
        <v>1374.235763211195</v>
      </c>
      <c r="E16" s="2290">
        <f>Forecast!Y163</f>
        <v>0</v>
      </c>
      <c r="F16" s="2291">
        <f t="shared" ref="F16:F23" si="0">E16/C16</f>
        <v>0</v>
      </c>
      <c r="G16" s="2294"/>
    </row>
    <row r="17" spans="2:7" ht="21.75" customHeight="1">
      <c r="B17" s="2293" t="s">
        <v>441</v>
      </c>
      <c r="C17" s="2288">
        <f>IF(E17=0,D17,Forecast!X164)</f>
        <v>1231.3876615724544</v>
      </c>
      <c r="D17" s="2289">
        <f>Forecast!W164</f>
        <v>1231.3876615724544</v>
      </c>
      <c r="E17" s="2290">
        <f>Forecast!Y164</f>
        <v>0</v>
      </c>
      <c r="F17" s="2291">
        <f t="shared" si="0"/>
        <v>0</v>
      </c>
      <c r="G17" s="2294"/>
    </row>
    <row r="18" spans="2:7" ht="21.75" customHeight="1">
      <c r="B18" s="2293" t="s">
        <v>63</v>
      </c>
      <c r="C18" s="2288">
        <f>IF(E18=0,D18,Forecast!X165)</f>
        <v>1112.7045125207144</v>
      </c>
      <c r="D18" s="2289">
        <f>Forecast!W165</f>
        <v>1112.7045125207144</v>
      </c>
      <c r="E18" s="2290">
        <f>Forecast!Y165</f>
        <v>0</v>
      </c>
      <c r="F18" s="2291">
        <f t="shared" si="0"/>
        <v>0</v>
      </c>
      <c r="G18" s="2294"/>
    </row>
    <row r="19" spans="2:7" ht="19.5" customHeight="1">
      <c r="B19" s="2295" t="s">
        <v>9</v>
      </c>
      <c r="C19" s="2288">
        <f>IF(E19=0,D19,Forecast!X166)</f>
        <v>1005.5118698213956</v>
      </c>
      <c r="D19" s="2289">
        <f>Forecast!W166</f>
        <v>1005.5118698213956</v>
      </c>
      <c r="E19" s="2290">
        <f>Forecast!Y166</f>
        <v>0</v>
      </c>
      <c r="F19" s="2291">
        <f t="shared" si="0"/>
        <v>0</v>
      </c>
      <c r="G19" s="2294"/>
    </row>
    <row r="20" spans="2:7" ht="20.25" customHeight="1">
      <c r="B20" s="2295" t="s">
        <v>454</v>
      </c>
      <c r="C20" s="2288">
        <f>IF(E20=0,D20,Forecast!X167)</f>
        <v>811.4141635978641</v>
      </c>
      <c r="D20" s="2289">
        <f>Forecast!W167</f>
        <v>811.4141635978641</v>
      </c>
      <c r="E20" s="2290">
        <f>Forecast!Y167</f>
        <v>0</v>
      </c>
      <c r="F20" s="2291">
        <f t="shared" si="0"/>
        <v>0</v>
      </c>
      <c r="G20" s="2294"/>
    </row>
    <row r="21" spans="2:7" ht="21.75" customHeight="1">
      <c r="B21" s="2295" t="s">
        <v>4</v>
      </c>
      <c r="C21" s="2288">
        <f>IF(E21=0,D21,Forecast!X168)</f>
        <v>452.85087138648504</v>
      </c>
      <c r="D21" s="2289">
        <f>Forecast!W168</f>
        <v>452.85087138648504</v>
      </c>
      <c r="E21" s="2290">
        <f>Forecast!Y168</f>
        <v>0</v>
      </c>
      <c r="F21" s="2291">
        <f t="shared" si="0"/>
        <v>0</v>
      </c>
      <c r="G21" s="2294"/>
    </row>
    <row r="22" spans="2:7" ht="27" customHeight="1">
      <c r="B22" s="2295" t="s">
        <v>64</v>
      </c>
      <c r="C22" s="2288">
        <f>IF(E22=0,D22,Forecast!X169)</f>
        <v>208.89477904621614</v>
      </c>
      <c r="D22" s="2289">
        <f>Forecast!W169</f>
        <v>208.89477904621614</v>
      </c>
      <c r="E22" s="2290">
        <f>Forecast!Y169</f>
        <v>0</v>
      </c>
      <c r="F22" s="2291">
        <f t="shared" si="0"/>
        <v>0</v>
      </c>
      <c r="G22" s="2294"/>
    </row>
    <row r="23" spans="2:7" ht="27" customHeight="1">
      <c r="B23" s="2296" t="s">
        <v>6</v>
      </c>
      <c r="C23" s="2288">
        <f>IF(E23=0,D23,Forecast!X170)</f>
        <v>625.80696372675379</v>
      </c>
      <c r="D23" s="2289">
        <f>Forecast!W170</f>
        <v>625.80696372675379</v>
      </c>
      <c r="E23" s="2290">
        <f>Forecast!Y170</f>
        <v>0</v>
      </c>
      <c r="F23" s="2297">
        <f t="shared" si="0"/>
        <v>0</v>
      </c>
      <c r="G23" s="2298"/>
    </row>
    <row r="24" spans="2:7" ht="23.25" customHeight="1">
      <c r="B24" s="2299" t="s">
        <v>12</v>
      </c>
      <c r="C24" s="2300">
        <f>SUM(C15:C23)</f>
        <v>10862.071627232555</v>
      </c>
      <c r="D24" s="2300">
        <f>SUM(D15:D23)</f>
        <v>10862.071627232555</v>
      </c>
      <c r="E24" s="2300">
        <f>SUM(E15:E23)</f>
        <v>0</v>
      </c>
      <c r="F24" s="2301"/>
      <c r="G24" s="2302"/>
    </row>
  </sheetData>
  <customSheetViews>
    <customSheetView guid="{B91C2E87-5EDA-40AE-AC27-0E2C17E803CE}" showPageBreaks="1" printArea="1">
      <selection sqref="A1:N50"/>
      <pageMargins left="0.62" right="0.42" top="1" bottom="1" header="0.5" footer="0.5"/>
      <pageSetup orientation="portrait" r:id="rId1"/>
      <headerFooter alignWithMargins="0"/>
    </customSheetView>
    <customSheetView guid="{7C71EF2A-5ADA-494C-8F58-DDA71753DD90}" showPageBreaks="1" printArea="1">
      <selection sqref="A1:N50"/>
      <pageMargins left="0.62" right="0.42" top="1" bottom="1" header="0.5" footer="0.5"/>
      <pageSetup orientation="portrait" r:id="rId2"/>
      <headerFooter alignWithMargins="0"/>
    </customSheetView>
    <customSheetView guid="{23F4DC00-BC97-4745-AA5C-F05D469CB1EF}" showPageBreaks="1" printArea="1">
      <selection activeCell="F36" sqref="F36"/>
      <pageMargins left="0.62" right="0.42" top="1" bottom="1" header="0.5" footer="0.5"/>
      <pageSetup orientation="portrait" r:id="rId3"/>
      <headerFooter alignWithMargins="0"/>
    </customSheetView>
    <customSheetView guid="{5A803268-F6C5-4035-B3E1-A94CB9AA8994}" showPageBreaks="1" printArea="1">
      <selection sqref="A1:N50"/>
      <pageMargins left="0.62" right="0.42" top="1" bottom="1" header="0.5" footer="0.5"/>
      <pageSetup orientation="portrait" r:id="rId4"/>
      <headerFooter alignWithMargins="0"/>
    </customSheetView>
    <customSheetView guid="{4593F3EE-0998-4E0E-994A-E02D6BAF3A4B}">
      <selection sqref="A1:N50"/>
      <pageMargins left="0.62" right="0.42" top="1" bottom="1" header="0.5" footer="0.5"/>
      <pageSetup orientation="portrait" r:id="rId5"/>
      <headerFooter alignWithMargins="0"/>
    </customSheetView>
  </customSheetViews>
  <pageMargins left="0.62" right="0.42" top="1" bottom="1" header="0.5" footer="0.5"/>
  <pageSetup orientation="portrait" r:id="rId6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N18:O22"/>
  <sheetViews>
    <sheetView workbookViewId="0">
      <selection activeCell="A22" sqref="A22:XFD22"/>
    </sheetView>
  </sheetViews>
  <sheetFormatPr defaultRowHeight="14.4"/>
  <sheetData>
    <row r="18" spans="14:15">
      <c r="N18" t="s">
        <v>1193</v>
      </c>
      <c r="O18" t="s">
        <v>1188</v>
      </c>
    </row>
    <row r="19" spans="14:15">
      <c r="N19" t="s">
        <v>1189</v>
      </c>
      <c r="O19" t="s">
        <v>1190</v>
      </c>
    </row>
    <row r="20" spans="14:15">
      <c r="N20" t="s">
        <v>1192</v>
      </c>
      <c r="O20" t="s">
        <v>1191</v>
      </c>
    </row>
    <row r="21" spans="14:15">
      <c r="N21" s="2999">
        <v>41643</v>
      </c>
      <c r="O21" t="s">
        <v>1190</v>
      </c>
    </row>
    <row r="22" spans="14:15">
      <c r="N22" s="2999">
        <v>41674</v>
      </c>
      <c r="O22" t="s">
        <v>1188</v>
      </c>
    </row>
  </sheetData>
  <customSheetViews>
    <customSheetView guid="{B91C2E87-5EDA-40AE-AC27-0E2C17E803CE}" showPageBreaks="1">
      <selection activeCell="A22" sqref="A22:XFD22"/>
      <pageMargins left="0.7" right="0.7" top="0.75" bottom="0.75" header="0.3" footer="0.3"/>
      <pageSetup orientation="portrait" r:id="rId1"/>
    </customSheetView>
    <customSheetView guid="{7C71EF2A-5ADA-494C-8F58-DDA71753DD90}">
      <selection activeCell="P39" sqref="P39"/>
      <pageMargins left="0.7" right="0.7" top="0.75" bottom="0.75" header="0.3" footer="0.3"/>
      <pageSetup orientation="portrait" r:id="rId2"/>
    </customSheetView>
    <customSheetView guid="{23F4DC00-BC97-4745-AA5C-F05D469CB1EF}">
      <selection activeCell="N23" sqref="N23"/>
      <pageMargins left="0.7" right="0.7" top="0.75" bottom="0.75" header="0.3" footer="0.3"/>
    </customSheetView>
    <customSheetView guid="{5A803268-F6C5-4035-B3E1-A94CB9AA8994}">
      <selection activeCell="A22" sqref="A22:XFD22"/>
      <pageMargins left="0.7" right="0.7" top="0.75" bottom="0.75" header="0.3" footer="0.3"/>
      <pageSetup orientation="portrait" r:id="rId3"/>
    </customSheetView>
    <customSheetView guid="{4593F3EE-0998-4E0E-994A-E02D6BAF3A4B}">
      <selection activeCell="A22" sqref="A22:XFD22"/>
      <pageMargins left="0.7" right="0.7" top="0.75" bottom="0.75" header="0.3" footer="0.3"/>
      <pageSetup orientation="portrait" r:id="rId4"/>
    </customSheetView>
  </customSheetView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27</vt:i4>
      </vt:variant>
    </vt:vector>
  </HeadingPairs>
  <TitlesOfParts>
    <vt:vector size="52" baseType="lpstr">
      <vt:lpstr>GEntry</vt:lpstr>
      <vt:lpstr>FWise</vt:lpstr>
      <vt:lpstr>Forecast</vt:lpstr>
      <vt:lpstr>YesterdayGen</vt:lpstr>
      <vt:lpstr>P1</vt:lpstr>
      <vt:lpstr>Ch</vt:lpstr>
      <vt:lpstr>PM</vt:lpstr>
      <vt:lpstr>DGFI</vt:lpstr>
      <vt:lpstr>P2</vt:lpstr>
      <vt:lpstr>P3</vt:lpstr>
      <vt:lpstr>Volt</vt:lpstr>
      <vt:lpstr>En-Curve</vt:lpstr>
      <vt:lpstr>L-Curve</vt:lpstr>
      <vt:lpstr>Generation</vt:lpstr>
      <vt:lpstr>EvReport</vt:lpstr>
      <vt:lpstr>EvBangla</vt:lpstr>
      <vt:lpstr>EWIC</vt:lpstr>
      <vt:lpstr>SMS</vt:lpstr>
      <vt:lpstr>NSI Reading</vt:lpstr>
      <vt:lpstr>Sheet1</vt:lpstr>
      <vt:lpstr>P-Sum</vt:lpstr>
      <vt:lpstr>YesterdayFWise</vt:lpstr>
      <vt:lpstr>Master</vt:lpstr>
      <vt:lpstr>Demand</vt:lpstr>
      <vt:lpstr>Sheet2</vt:lpstr>
      <vt:lpstr>Evening</vt:lpstr>
      <vt:lpstr>KHW</vt:lpstr>
      <vt:lpstr>Ch!Print_Area</vt:lpstr>
      <vt:lpstr>Demand!Print_Area</vt:lpstr>
      <vt:lpstr>DGFI!Print_Area</vt:lpstr>
      <vt:lpstr>'En-Curve'!Print_Area</vt:lpstr>
      <vt:lpstr>EvBangla!Print_Area</vt:lpstr>
      <vt:lpstr>EvReport!Print_Area</vt:lpstr>
      <vt:lpstr>Forecast!Print_Area</vt:lpstr>
      <vt:lpstr>FWise!Print_Area</vt:lpstr>
      <vt:lpstr>Generation!Print_Area</vt:lpstr>
      <vt:lpstr>GEntry!Print_Area</vt:lpstr>
      <vt:lpstr>'L-Curve'!Print_Area</vt:lpstr>
      <vt:lpstr>Master!Print_Area</vt:lpstr>
      <vt:lpstr>'NSI Reading'!Print_Area</vt:lpstr>
      <vt:lpstr>'P1'!Print_Area</vt:lpstr>
      <vt:lpstr>'P2'!Print_Area</vt:lpstr>
      <vt:lpstr>'P3'!Print_Area</vt:lpstr>
      <vt:lpstr>PM!Print_Area</vt:lpstr>
      <vt:lpstr>'P-Sum'!Print_Area</vt:lpstr>
      <vt:lpstr>Volt!Print_Area</vt:lpstr>
      <vt:lpstr>YesterdayFWise!Print_Area</vt:lpstr>
      <vt:lpstr>YesterdayGen!Print_Area</vt:lpstr>
      <vt:lpstr>EvReport!Print_Titles</vt:lpstr>
      <vt:lpstr>Forecast!Print_Titles</vt:lpstr>
      <vt:lpstr>'P2'!Print_Titles</vt:lpstr>
      <vt:lpstr>Solar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NLDC</dc:creator>
  <cp:lastModifiedBy>NLDC</cp:lastModifiedBy>
  <cp:lastPrinted>2018-08-06T06:51:44Z</cp:lastPrinted>
  <dcterms:created xsi:type="dcterms:W3CDTF">2006-09-16T00:00:00Z</dcterms:created>
  <dcterms:modified xsi:type="dcterms:W3CDTF">2018-08-06T07:53:21Z</dcterms:modified>
</cp:coreProperties>
</file>